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D:\materijali za UV\Izmjene i dopune financijskog plana 2024\"/>
    </mc:Choice>
  </mc:AlternateContent>
  <bookViews>
    <workbookView xWindow="15" yWindow="15" windowWidth="11655" windowHeight="6600" firstSheet="1" activeTab="1"/>
  </bookViews>
  <sheets>
    <sheet name="BExRepositorySheet" sheetId="4" state="veryHidden" r:id="rId1"/>
    <sheet name=" Opći dio" sheetId="7" r:id="rId2"/>
    <sheet name="prihodi" sheetId="9" r:id="rId3"/>
    <sheet name="rashodi" sheetId="10" r:id="rId4"/>
    <sheet name="račun financiranja" sheetId="11" r:id="rId5"/>
    <sheet name="rashodi prema klasifikaciji" sheetId="12" r:id="rId6"/>
    <sheet name="rashodi prema izvoru" sheetId="13" r:id="rId7"/>
    <sheet name="posebni dio" sheetId="14" r:id="rId8"/>
    <sheet name="BW upit" sheetId="5" state="hidden" r:id="rId9"/>
    <sheet name="Tekst varijable" sheetId="8" state="hidden" r:id="rId10"/>
  </sheets>
  <externalReferences>
    <externalReference r:id="rId11"/>
    <externalReference r:id="rId12"/>
  </externalReferences>
  <definedNames>
    <definedName name="DF_GRID_1">#REF!</definedName>
    <definedName name="DF_GRID_2">'BW upit'!$B$2:$J$315</definedName>
    <definedName name="_xlnm.Print_Area" localSheetId="8">'BW upit'!$A$1:$K$316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C17" i="7" l="1"/>
  <c r="D17" i="7"/>
  <c r="B17" i="7"/>
  <c r="C13" i="7"/>
  <c r="D13" i="7"/>
  <c r="B13" i="7"/>
  <c r="H10" i="9"/>
  <c r="I10" i="9"/>
  <c r="G10" i="9"/>
  <c r="H11" i="9"/>
  <c r="I11" i="9"/>
  <c r="G11" i="9"/>
  <c r="H23" i="9"/>
  <c r="I23" i="9"/>
  <c r="G23" i="9"/>
  <c r="L3" i="14" l="1"/>
  <c r="K3" i="14"/>
  <c r="J3" i="14"/>
  <c r="E5" i="13" l="1"/>
  <c r="D5" i="13"/>
  <c r="C5" i="13"/>
  <c r="E3" i="13"/>
  <c r="D3" i="13"/>
  <c r="C3" i="13"/>
  <c r="E5" i="12" l="1"/>
  <c r="D5" i="12"/>
  <c r="C5" i="12"/>
  <c r="E3" i="12"/>
  <c r="D3" i="12"/>
  <c r="C3" i="12"/>
  <c r="D10" i="11" l="1"/>
  <c r="C10" i="11"/>
  <c r="B10" i="11"/>
  <c r="A10" i="11"/>
  <c r="D9" i="11"/>
  <c r="C9" i="11"/>
  <c r="B9" i="11"/>
  <c r="A9" i="11"/>
  <c r="D8" i="11"/>
  <c r="C8" i="11"/>
  <c r="B8" i="11"/>
  <c r="A8" i="11"/>
  <c r="D5" i="11"/>
  <c r="C5" i="11"/>
  <c r="B5" i="11"/>
  <c r="A5" i="11"/>
  <c r="M3" i="11"/>
  <c r="L3" i="11"/>
  <c r="K3" i="11"/>
  <c r="D54" i="10" l="1"/>
  <c r="C54" i="10"/>
  <c r="B54" i="10"/>
  <c r="A54" i="10"/>
  <c r="D53" i="10"/>
  <c r="C53" i="10"/>
  <c r="B53" i="10"/>
  <c r="A53" i="10"/>
  <c r="D52" i="10"/>
  <c r="C52" i="10"/>
  <c r="B52" i="10"/>
  <c r="A52" i="10"/>
  <c r="D51" i="10"/>
  <c r="C51" i="10"/>
  <c r="B51" i="10"/>
  <c r="A51" i="10"/>
  <c r="D50" i="10"/>
  <c r="C50" i="10"/>
  <c r="B50" i="10"/>
  <c r="A50" i="10"/>
  <c r="D49" i="10"/>
  <c r="C49" i="10"/>
  <c r="B49" i="10"/>
  <c r="A49" i="10"/>
  <c r="D48" i="10"/>
  <c r="C48" i="10"/>
  <c r="B48" i="10"/>
  <c r="A48" i="10"/>
  <c r="D47" i="10"/>
  <c r="C47" i="10"/>
  <c r="B47" i="10"/>
  <c r="A47" i="10"/>
  <c r="D46" i="10"/>
  <c r="C46" i="10"/>
  <c r="B46" i="10"/>
  <c r="A46" i="10"/>
  <c r="D45" i="10"/>
  <c r="C45" i="10"/>
  <c r="B45" i="10"/>
  <c r="A45" i="10"/>
  <c r="D44" i="10"/>
  <c r="C44" i="10"/>
  <c r="B44" i="10"/>
  <c r="A44" i="10"/>
  <c r="D43" i="10"/>
  <c r="C43" i="10"/>
  <c r="B43" i="10"/>
  <c r="A43" i="10"/>
  <c r="D42" i="10"/>
  <c r="C42" i="10"/>
  <c r="B42" i="10"/>
  <c r="A42" i="10"/>
  <c r="D41" i="10"/>
  <c r="C41" i="10"/>
  <c r="B41" i="10"/>
  <c r="A41" i="10"/>
  <c r="D40" i="10"/>
  <c r="C40" i="10"/>
  <c r="B40" i="10"/>
  <c r="A40" i="10"/>
  <c r="D39" i="10"/>
  <c r="C39" i="10"/>
  <c r="B39" i="10"/>
  <c r="A39" i="10"/>
  <c r="D38" i="10"/>
  <c r="C38" i="10"/>
  <c r="B38" i="10"/>
  <c r="A38" i="10"/>
  <c r="D37" i="10"/>
  <c r="C37" i="10"/>
  <c r="B37" i="10"/>
  <c r="A37" i="10"/>
  <c r="D36" i="10"/>
  <c r="C36" i="10"/>
  <c r="B36" i="10"/>
  <c r="A36" i="10"/>
  <c r="D35" i="10"/>
  <c r="C35" i="10"/>
  <c r="B35" i="10"/>
  <c r="A35" i="10"/>
  <c r="D34" i="10"/>
  <c r="C34" i="10"/>
  <c r="B34" i="10"/>
  <c r="A34" i="10"/>
  <c r="D33" i="10"/>
  <c r="C33" i="10"/>
  <c r="B33" i="10"/>
  <c r="A33" i="10"/>
  <c r="D32" i="10"/>
  <c r="C32" i="10"/>
  <c r="B32" i="10"/>
  <c r="A32" i="10"/>
  <c r="D31" i="10"/>
  <c r="C31" i="10"/>
  <c r="B31" i="10"/>
  <c r="A31" i="10"/>
  <c r="D30" i="10"/>
  <c r="C30" i="10"/>
  <c r="B30" i="10"/>
  <c r="A30" i="10"/>
  <c r="D29" i="10"/>
  <c r="C29" i="10"/>
  <c r="B29" i="10"/>
  <c r="A29" i="10"/>
  <c r="D28" i="10"/>
  <c r="C28" i="10"/>
  <c r="B28" i="10"/>
  <c r="A28" i="10"/>
  <c r="D27" i="10"/>
  <c r="C27" i="10"/>
  <c r="B27" i="10"/>
  <c r="A27" i="10"/>
  <c r="D26" i="10"/>
  <c r="C26" i="10"/>
  <c r="B26" i="10"/>
  <c r="A26" i="10"/>
  <c r="D25" i="10"/>
  <c r="C25" i="10"/>
  <c r="B25" i="10"/>
  <c r="A25" i="10"/>
  <c r="D24" i="10"/>
  <c r="C24" i="10"/>
  <c r="B24" i="10"/>
  <c r="A24" i="10"/>
  <c r="D23" i="10"/>
  <c r="C23" i="10"/>
  <c r="B23" i="10"/>
  <c r="A23" i="10"/>
  <c r="D22" i="10"/>
  <c r="C22" i="10"/>
  <c r="B22" i="10"/>
  <c r="A22" i="10"/>
  <c r="D21" i="10"/>
  <c r="C21" i="10"/>
  <c r="B21" i="10"/>
  <c r="A21" i="10"/>
  <c r="D20" i="10"/>
  <c r="C20" i="10"/>
  <c r="B20" i="10"/>
  <c r="A20" i="10"/>
  <c r="D19" i="10"/>
  <c r="C19" i="10"/>
  <c r="B19" i="10"/>
  <c r="A19" i="10"/>
  <c r="D18" i="10"/>
  <c r="C18" i="10"/>
  <c r="B18" i="10"/>
  <c r="A18" i="10"/>
  <c r="D17" i="10"/>
  <c r="C17" i="10"/>
  <c r="B17" i="10"/>
  <c r="A17" i="10"/>
  <c r="D16" i="10"/>
  <c r="C16" i="10"/>
  <c r="B16" i="10"/>
  <c r="A16" i="10"/>
  <c r="D15" i="10"/>
  <c r="C15" i="10"/>
  <c r="B15" i="10"/>
  <c r="A15" i="10"/>
  <c r="D14" i="10"/>
  <c r="C14" i="10"/>
  <c r="B14" i="10"/>
  <c r="A14" i="10"/>
  <c r="D13" i="10"/>
  <c r="C13" i="10"/>
  <c r="B13" i="10"/>
  <c r="A13" i="10"/>
  <c r="D12" i="10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6" i="10"/>
  <c r="C6" i="10"/>
  <c r="B6" i="10"/>
  <c r="A6" i="10"/>
  <c r="M5" i="10"/>
  <c r="L5" i="10"/>
  <c r="K5" i="10"/>
  <c r="M3" i="10"/>
  <c r="L3" i="10"/>
  <c r="K3" i="10"/>
  <c r="D32" i="9" l="1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C10" i="9"/>
  <c r="B10" i="9"/>
  <c r="A10" i="9"/>
  <c r="D9" i="9"/>
  <c r="C9" i="9"/>
  <c r="B9" i="9"/>
  <c r="A9" i="9"/>
  <c r="D8" i="9"/>
  <c r="C8" i="9"/>
  <c r="B8" i="9"/>
  <c r="A8" i="9"/>
  <c r="I6" i="9"/>
  <c r="H6" i="9"/>
  <c r="G6" i="9"/>
  <c r="C9" i="7" l="1"/>
  <c r="C21" i="7" s="1"/>
  <c r="D9" i="7"/>
  <c r="D21" i="7"/>
  <c r="B9" i="7"/>
  <c r="A3" i="7"/>
  <c r="B21" i="7"/>
  <c r="D26" i="7"/>
  <c r="D25" i="7"/>
  <c r="D24" i="7"/>
  <c r="D27" i="7" s="1"/>
  <c r="B26" i="7"/>
  <c r="C26" i="7" s="1"/>
  <c r="B25" i="7"/>
  <c r="C25" i="7" s="1"/>
  <c r="B24" i="7"/>
  <c r="D16" i="7"/>
  <c r="D15" i="7"/>
  <c r="D14" i="7"/>
  <c r="D12" i="7"/>
  <c r="C12" i="7" s="1"/>
  <c r="B16" i="7"/>
  <c r="C16" i="7" s="1"/>
  <c r="B15" i="7"/>
  <c r="C15" i="7" s="1"/>
  <c r="B14" i="7"/>
  <c r="C14" i="7" s="1"/>
  <c r="B12" i="7"/>
  <c r="A1" i="7"/>
  <c r="D28" i="7" l="1"/>
  <c r="C24" i="7"/>
  <c r="C27" i="7" s="1"/>
  <c r="C28" i="7" s="1"/>
  <c r="B27" i="7"/>
  <c r="B28" i="7" s="1"/>
</calcChain>
</file>

<file path=xl/sharedStrings.xml><?xml version="1.0" encoding="utf-8"?>
<sst xmlns="http://schemas.openxmlformats.org/spreadsheetml/2006/main" count="1577" uniqueCount="154">
  <si>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</si>
  <si>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</si>
  <si>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</si>
  <si>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</si>
  <si>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</si>
  <si>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</si>
  <si>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</si>
  <si>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</si>
  <si>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</si>
  <si>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</si>
  <si>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</si>
  <si>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</si>
  <si>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</si>
  <si>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</si>
  <si>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>PRIJENOS SREDSTAVA IZ PRETHODNE GODINE</t>
  </si>
  <si>
    <t>PRIJENOS SREDSTAVA U NAREDNU GODINU</t>
  </si>
  <si>
    <t xml:space="preserve">A. SAŽETAK RAČUNA PRIHODA I RASHODA </t>
  </si>
  <si>
    <t>B. SAŽETAK RAČUNA FINANCIRANJA</t>
  </si>
  <si>
    <t/>
  </si>
  <si>
    <t>EUR</t>
  </si>
  <si>
    <t>6 Prihodi poslovanja</t>
  </si>
  <si>
    <t>7 Prihod od prodaje nefinancijske imovine</t>
  </si>
  <si>
    <t>Prihodi</t>
  </si>
  <si>
    <t>3 Rashodi poslovanja</t>
  </si>
  <si>
    <t>4 Rashodi za nabavu nefinancijske imovine</t>
  </si>
  <si>
    <t>Rashodi</t>
  </si>
  <si>
    <t>Razlika - Višak / Manjak</t>
  </si>
  <si>
    <t>8 Primici od financijske imovine i zaduživanja</t>
  </si>
  <si>
    <t>5 Izdaci za financijsku imovinu i otplate zajmova</t>
  </si>
  <si>
    <t>Donos</t>
  </si>
  <si>
    <t>Odnos</t>
  </si>
  <si>
    <t>Neto financiranje</t>
  </si>
  <si>
    <t>Povećanje/smanjenje</t>
  </si>
  <si>
    <t>Višak / Manjak + Neto financiranje</t>
  </si>
  <si>
    <t>Klinički bolnički centar Zagreb</t>
  </si>
  <si>
    <t>38069</t>
  </si>
  <si>
    <t>Plan 
2024.</t>
  </si>
  <si>
    <t>Novi plan 
2024.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</si>
  <si>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</si>
  <si>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</si>
  <si>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</si>
  <si>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</si>
  <si>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</si>
  <si>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</si>
  <si>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Strukt.</t>
  </si>
  <si>
    <t>6XXX</t>
  </si>
  <si>
    <t>63YYY</t>
  </si>
  <si>
    <t>51</t>
  </si>
  <si>
    <t>Pomoći EU</t>
  </si>
  <si>
    <t>52</t>
  </si>
  <si>
    <t>Ostale pomoći</t>
  </si>
  <si>
    <t>58</t>
  </si>
  <si>
    <t>Instrumenti EU nove generacije</t>
  </si>
  <si>
    <t>64YYY</t>
  </si>
  <si>
    <t>31</t>
  </si>
  <si>
    <t>Vlastiti prihodi</t>
  </si>
  <si>
    <t>65YYY</t>
  </si>
  <si>
    <t>43</t>
  </si>
  <si>
    <t>Ostali prihodi za posebne namjene</t>
  </si>
  <si>
    <t>66YYY</t>
  </si>
  <si>
    <t>61</t>
  </si>
  <si>
    <t>Donacije</t>
  </si>
  <si>
    <t>67YYY</t>
  </si>
  <si>
    <t>11</t>
  </si>
  <si>
    <t>Opći prihodi i primici</t>
  </si>
  <si>
    <t>68YYY</t>
  </si>
  <si>
    <t>7XXX</t>
  </si>
  <si>
    <t>72YYY</t>
  </si>
  <si>
    <t>71</t>
  </si>
  <si>
    <t>Prihodi od nefin. imovine i nadoknade štete s osnova osig.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</si>
  <si>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</si>
  <si>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</si>
  <si>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</si>
  <si>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</si>
  <si>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</si>
  <si>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</si>
  <si>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</si>
  <si>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</si>
  <si>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</si>
  <si>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</si>
  <si>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</si>
  <si>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</si>
  <si>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815</t>
  </si>
  <si>
    <t>Namjenski primitak - NPOO</t>
  </si>
  <si>
    <t>34</t>
  </si>
  <si>
    <t>Financijski rashodi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</si>
  <si>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</si>
  <si>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</si>
  <si>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</si>
  <si>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</si>
  <si>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</si>
  <si>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</si>
  <si>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</si>
  <si>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</si>
  <si>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</si>
  <si>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</si>
  <si>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</si>
  <si>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</si>
  <si>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</si>
  <si>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</si>
  <si>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FINANCIRANJA</t>
  </si>
  <si>
    <t>Naziv</t>
  </si>
  <si>
    <t>5</t>
  </si>
  <si>
    <t>Izdaci za financijsku imovinu i otplate zajmova</t>
  </si>
  <si>
    <t>54</t>
  </si>
  <si>
    <t>Izdaci za otplatu glavnice primljenih kredita i zajmova</t>
  </si>
  <si>
    <t>A4. RASHODI PREMA FUNKCIJSKOJ KLASIFIKACIJI</t>
  </si>
  <si>
    <t>Brojčana oznaka i naziv</t>
  </si>
  <si>
    <t>Funkcijsko područje (F3) (r/p)</t>
  </si>
  <si>
    <t>GFS</t>
  </si>
  <si>
    <t>GFS Klasifikacija</t>
  </si>
  <si>
    <t>07</t>
  </si>
  <si>
    <t>Zdravstvo</t>
  </si>
  <si>
    <t>073</t>
  </si>
  <si>
    <t>Bolničke službe</t>
  </si>
  <si>
    <t>A3. RASHODI PREMA IZVORIMA FINANCIRANJA</t>
  </si>
  <si>
    <t>SVI</t>
  </si>
  <si>
    <t>1</t>
  </si>
  <si>
    <t>Prihodi za posebne namjene</t>
  </si>
  <si>
    <t>Pomoći</t>
  </si>
  <si>
    <t>6</t>
  </si>
  <si>
    <t>7</t>
  </si>
  <si>
    <t>8</t>
  </si>
  <si>
    <t>Namjenski primici od zaduživanja</t>
  </si>
  <si>
    <t>81</t>
  </si>
  <si>
    <t>II. POSEBNI DIO</t>
  </si>
  <si>
    <t>Šifra</t>
  </si>
  <si>
    <t>Glava (O2) - povijesno</t>
  </si>
  <si>
    <t>HR dugi tekst 1. dio</t>
  </si>
  <si>
    <t>ZAŠTITA ZDRAVLJA</t>
  </si>
  <si>
    <t>3602</t>
  </si>
  <si>
    <t>INVESTICIJE U ZDRAVSTVENU INFRASTRUKTURU</t>
  </si>
  <si>
    <t>K891002</t>
  </si>
  <si>
    <t>KLINIČKI BOLNIČKI CENTAR ZAGREB – IZRAVNA KAPITALNA ULAGANJA</t>
  </si>
  <si>
    <t>Prihodi od nefinancijske imovine i nadoknade štete s osnova</t>
  </si>
  <si>
    <t>K891007</t>
  </si>
  <si>
    <t>SANACIJA ŠTETA OD POTRESA</t>
  </si>
  <si>
    <t>3605</t>
  </si>
  <si>
    <t>SIGURNOST GRAĐANA I PRAVA NA ZDRAVSTVENE USLUGE</t>
  </si>
  <si>
    <t>A891001</t>
  </si>
  <si>
    <t>ADMINISTRACIJA I UPRAVLJANJE</t>
  </si>
  <si>
    <t>Naknade građanima i kućanstvima na temelju osiguranja i drug</t>
  </si>
  <si>
    <t>A891004</t>
  </si>
  <si>
    <t>OBRADA UZORAKA TKIVA ZA ZAKLADU ANA RUKAVINA</t>
  </si>
  <si>
    <t>A891006</t>
  </si>
  <si>
    <t>PROVEDBA PREVENTIVNIH PROGRAMA – KLINIČKI BOLNIČKI CENTAR ZAGREB</t>
  </si>
  <si>
    <t>PROVEDBA PREVENTIVNIH PROGRAMA – KLINIČKI BOLNIČKI CENTAR ZA</t>
  </si>
  <si>
    <t>T891008</t>
  </si>
  <si>
    <t>JAČANJE PROBIRA RAKA PLUĆA U EUROPI</t>
  </si>
  <si>
    <t>T891009</t>
  </si>
  <si>
    <t>PROVEDBA PROBIRA RAKA ŽELUCA U ZEMLJAMA EUROPSKE UNIJE</t>
  </si>
  <si>
    <t>T891010</t>
  </si>
  <si>
    <t>ZAJEDNIČKA AKCIJA INTEGRACIJE EUROPSKE REFERENTNE MREŽE U NACIONALNE ZDRAVSTVENE SUSTAVE - JARDIN</t>
  </si>
  <si>
    <t>ZAJEDNIČKA AKCIJA INTEGRACIJE EUROPSKE REFERENTNE MREŽE U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</si>
</sst>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3">
    <font>
      <sz val="8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231F20"/>
      <name val="Times New Roman"/>
      <family val="1"/>
      <charset val="238"/>
    </font>
    <font>
      <b/>
      <sz val="11"/>
      <color rgb="FF231F20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0">
    <xf numFmtId="0" fontId="0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1" fillId="26" borderId="0" applyNumberFormat="0" applyBorder="0" applyAlignment="0" applyProtection="0"/>
    <xf numFmtId="0" fontId="12" fillId="30" borderId="1" applyNumberFormat="0" applyAlignment="0" applyProtection="0"/>
    <xf numFmtId="0" fontId="13" fillId="23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19" fillId="0" borderId="7" applyNumberFormat="0" applyFill="0" applyAlignment="0" applyProtection="0"/>
    <xf numFmtId="0" fontId="19" fillId="27" borderId="0" applyNumberFormat="0" applyBorder="0" applyAlignment="0" applyProtection="0"/>
    <xf numFmtId="0" fontId="26" fillId="2" borderId="0"/>
    <xf numFmtId="0" fontId="26" fillId="2" borderId="0"/>
    <xf numFmtId="0" fontId="42" fillId="0" borderId="0"/>
    <xf numFmtId="0" fontId="1" fillId="0" borderId="0"/>
    <xf numFmtId="0" fontId="2" fillId="26" borderId="1" applyNumberFormat="0" applyFont="0" applyAlignment="0" applyProtection="0"/>
    <xf numFmtId="0" fontId="20" fillId="30" borderId="6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43" fillId="0" borderId="0"/>
    <xf numFmtId="0" fontId="5" fillId="0" borderId="0"/>
    <xf numFmtId="0" fontId="61" fillId="0" borderId="0"/>
    <xf numFmtId="0" fontId="61" fillId="0" borderId="0"/>
    <xf numFmtId="0" fontId="63" fillId="0" borderId="0"/>
    <xf numFmtId="0" fontId="2" fillId="2" borderId="0"/>
  </cellStyleXfs>
  <cellXfs count="270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64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64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9" fillId="0" borderId="0" xfId="72" applyFont="1" applyAlignment="1">
      <alignment horizontal="center" vertical="center"/>
    </xf>
    <xf numFmtId="0" fontId="0" fillId="2" borderId="0" xfId="0" quotePrefix="1" applyAlignment="1"/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0" fontId="2" fillId="36" borderId="1" xfId="80" quotePrefix="1" applyNumberFormat="1">
      <alignment horizontal="left" vertical="center" indent="1" justifyLastLine="1"/>
    </xf>
    <xf numFmtId="0" fontId="2" fillId="3" borderId="1" xfId="97" quotePrefix="1" applyNumberFormat="1">
      <alignment horizontal="right" vertical="center"/>
    </xf>
    <xf numFmtId="3" fontId="2" fillId="0" borderId="1" xfId="121" applyNumberFormat="1">
      <alignment horizontal="right" vertical="center"/>
    </xf>
    <xf numFmtId="0" fontId="2" fillId="6" borderId="1" xfId="102" quotePrefix="1" applyAlignment="1">
      <alignment horizontal="left" vertical="center" indent="2" justifyLastLine="1"/>
    </xf>
    <xf numFmtId="0" fontId="2" fillId="36" borderId="1" xfId="123" quotePrefix="1" applyNumberFormat="1">
      <alignment horizontal="left" vertical="center" indent="1" justifyLastLine="1"/>
    </xf>
    <xf numFmtId="0" fontId="2" fillId="36" borderId="1" xfId="123" quotePrefix="1" applyNumberFormat="1" applyAlignment="1">
      <alignment horizontal="left" vertical="center" wrapText="1" indent="1" justifyLastLine="1"/>
    </xf>
    <xf numFmtId="3" fontId="2" fillId="0" borderId="1" xfId="121" quotePrefix="1" applyNumberFormat="1">
      <alignment horizontal="right" vertical="center"/>
    </xf>
    <xf numFmtId="4" fontId="2" fillId="0" borderId="1" xfId="121" applyNumberFormat="1">
      <alignment horizontal="right" vertical="center"/>
    </xf>
    <xf numFmtId="4" fontId="2" fillId="0" borderId="1" xfId="121" quotePrefix="1" applyNumberFormat="1">
      <alignment horizontal="right" vertical="center"/>
    </xf>
    <xf numFmtId="0" fontId="45" fillId="0" borderId="0" xfId="0" applyFont="1" applyFill="1"/>
    <xf numFmtId="0" fontId="44" fillId="0" borderId="0" xfId="134" applyFont="1" applyFill="1" applyAlignment="1">
      <alignment horizontal="left" vertical="center"/>
    </xf>
    <xf numFmtId="0" fontId="45" fillId="0" borderId="0" xfId="0" applyFont="1" applyFill="1" applyAlignment="1">
      <alignment horizontal="right"/>
    </xf>
    <xf numFmtId="0" fontId="46" fillId="0" borderId="0" xfId="134" applyFont="1" applyFill="1" applyAlignment="1"/>
    <xf numFmtId="0" fontId="45" fillId="0" borderId="0" xfId="0" applyFont="1" applyFill="1" applyAlignment="1"/>
    <xf numFmtId="0" fontId="45" fillId="0" borderId="0" xfId="0" applyFont="1" applyFill="1" applyProtection="1">
      <protection locked="0"/>
    </xf>
    <xf numFmtId="0" fontId="45" fillId="0" borderId="0" xfId="0" applyFont="1" applyFill="1" applyAlignment="1" applyProtection="1">
      <alignment horizontal="right"/>
      <protection locked="0"/>
    </xf>
    <xf numFmtId="0" fontId="45" fillId="0" borderId="0" xfId="0" quotePrefix="1" applyFont="1" applyFill="1" applyProtection="1">
      <protection locked="0"/>
    </xf>
    <xf numFmtId="0" fontId="45" fillId="0" borderId="0" xfId="0" quotePrefix="1" applyFont="1" applyFill="1" applyAlignment="1" applyProtection="1">
      <alignment horizontal="right"/>
      <protection locked="0"/>
    </xf>
    <xf numFmtId="3" fontId="27" fillId="0" borderId="16" xfId="0" applyNumberFormat="1" applyFont="1" applyFill="1" applyBorder="1" applyAlignment="1">
      <alignment horizontal="center" vertical="center" wrapText="1" justifyLastLine="1"/>
    </xf>
    <xf numFmtId="3" fontId="27" fillId="0" borderId="16" xfId="80" applyNumberFormat="1" applyFont="1" applyFill="1" applyBorder="1" applyAlignment="1">
      <alignment horizontal="center" vertical="center" wrapText="1" justifyLastLine="1"/>
    </xf>
    <xf numFmtId="0" fontId="45" fillId="0" borderId="0" xfId="0" applyFont="1" applyFill="1" applyAlignment="1">
      <alignment horizontal="center" vertical="center"/>
    </xf>
    <xf numFmtId="3" fontId="47" fillId="0" borderId="17" xfId="0" applyNumberFormat="1" applyFont="1" applyFill="1" applyBorder="1" applyAlignment="1">
      <alignment horizontal="center" vertical="center" wrapText="1" justifyLastLine="1"/>
    </xf>
    <xf numFmtId="0" fontId="48" fillId="0" borderId="17" xfId="0" applyFont="1" applyFill="1" applyBorder="1" applyAlignment="1">
      <alignment horizontal="center" vertical="center"/>
    </xf>
    <xf numFmtId="3" fontId="47" fillId="0" borderId="17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3" fontId="45" fillId="0" borderId="0" xfId="0" quotePrefix="1" applyNumberFormat="1" applyFont="1" applyFill="1" applyBorder="1" applyAlignment="1">
      <alignment vertical="top" wrapText="1" justifyLastLine="1"/>
    </xf>
    <xf numFmtId="3" fontId="45" fillId="0" borderId="0" xfId="0" applyNumberFormat="1" applyFont="1" applyFill="1" applyBorder="1" applyAlignment="1">
      <alignment vertical="top" wrapText="1" justifyLastLine="1"/>
    </xf>
    <xf numFmtId="0" fontId="2" fillId="0" borderId="1" xfId="80" quotePrefix="1" applyNumberFormat="1" applyFill="1" applyAlignment="1">
      <alignment horizontal="left" vertical="center" indent="1"/>
    </xf>
    <xf numFmtId="4" fontId="2" fillId="0" borderId="1" xfId="123" quotePrefix="1" applyFill="1" applyAlignment="1">
      <alignment horizontal="right" vertical="center" wrapText="1" indent="1"/>
    </xf>
    <xf numFmtId="4" fontId="2" fillId="0" borderId="1" xfId="123" quotePrefix="1" applyFill="1" applyAlignment="1">
      <alignment horizontal="right" vertical="center" indent="1"/>
    </xf>
    <xf numFmtId="0" fontId="0" fillId="0" borderId="0" xfId="0" applyFill="1" applyBorder="1"/>
    <xf numFmtId="0" fontId="45" fillId="0" borderId="0" xfId="0" applyFont="1" applyFill="1" applyBorder="1"/>
    <xf numFmtId="0" fontId="2" fillId="0" borderId="0" xfId="80" quotePrefix="1" applyNumberFormat="1" applyFill="1" applyBorder="1" applyAlignment="1">
      <alignment horizontal="left" vertical="center" indent="1"/>
    </xf>
    <xf numFmtId="4" fontId="2" fillId="0" borderId="0" xfId="97" quotePrefix="1" applyFill="1" applyBorder="1" applyAlignment="1">
      <alignment horizontal="right" vertical="center"/>
    </xf>
    <xf numFmtId="0" fontId="50" fillId="0" borderId="0" xfId="0" applyFont="1" applyFill="1" applyBorder="1"/>
    <xf numFmtId="3" fontId="51" fillId="0" borderId="0" xfId="0" quotePrefix="1" applyNumberFormat="1" applyFont="1" applyFill="1" applyBorder="1" applyAlignment="1">
      <alignment vertical="top" wrapText="1" justifyLastLine="1"/>
    </xf>
    <xf numFmtId="3" fontId="51" fillId="0" borderId="0" xfId="0" applyNumberFormat="1" applyFont="1" applyFill="1" applyBorder="1" applyAlignment="1">
      <alignment vertical="top" wrapText="1" justifyLastLine="1"/>
    </xf>
    <xf numFmtId="3" fontId="52" fillId="0" borderId="0" xfId="0" applyNumberFormat="1" applyFont="1" applyFill="1" applyBorder="1" applyAlignment="1">
      <alignment vertical="top" wrapText="1" justifyLastLine="1"/>
    </xf>
    <xf numFmtId="0" fontId="52" fillId="0" borderId="0" xfId="102" quotePrefix="1" applyFont="1" applyFill="1" applyBorder="1" applyAlignment="1">
      <alignment horizontal="left" vertical="center" wrapText="1" indent="2" justifyLastLine="1"/>
    </xf>
    <xf numFmtId="3" fontId="53" fillId="0" borderId="0" xfId="75" applyNumberFormat="1" applyFont="1" applyFill="1" applyBorder="1" applyAlignment="1">
      <alignment horizontal="right" vertical="center"/>
    </xf>
    <xf numFmtId="4" fontId="53" fillId="0" borderId="0" xfId="75" applyNumberFormat="1" applyFont="1" applyFill="1" applyBorder="1" applyAlignment="1">
      <alignment horizontal="right" vertical="center"/>
    </xf>
    <xf numFmtId="0" fontId="54" fillId="0" borderId="0" xfId="0" applyFont="1" applyFill="1" applyBorder="1"/>
    <xf numFmtId="3" fontId="55" fillId="0" borderId="0" xfId="0" quotePrefix="1" applyNumberFormat="1" applyFont="1" applyFill="1" applyBorder="1" applyAlignment="1">
      <alignment vertical="top" wrapText="1" justifyLastLine="1"/>
    </xf>
    <xf numFmtId="3" fontId="55" fillId="0" borderId="0" xfId="0" applyNumberFormat="1" applyFont="1" applyFill="1" applyBorder="1" applyAlignment="1">
      <alignment vertical="top" wrapText="1" justifyLastLine="1"/>
    </xf>
    <xf numFmtId="0" fontId="24" fillId="0" borderId="0" xfId="0" applyFont="1" applyFill="1" applyBorder="1"/>
    <xf numFmtId="0" fontId="52" fillId="0" borderId="0" xfId="0" applyFont="1" applyFill="1" applyBorder="1"/>
    <xf numFmtId="0" fontId="52" fillId="0" borderId="0" xfId="105" quotePrefix="1" applyFont="1" applyFill="1" applyBorder="1" applyAlignment="1">
      <alignment horizontal="left" vertical="center" wrapText="1" indent="3"/>
    </xf>
    <xf numFmtId="3" fontId="56" fillId="0" borderId="0" xfId="0" quotePrefix="1" applyNumberFormat="1" applyFont="1" applyFill="1" applyBorder="1" applyAlignment="1">
      <alignment vertical="top" wrapText="1" justifyLastLine="1"/>
    </xf>
    <xf numFmtId="3" fontId="56" fillId="0" borderId="0" xfId="0" applyNumberFormat="1" applyFont="1" applyFill="1" applyBorder="1" applyAlignment="1">
      <alignment vertical="top" wrapText="1" justifyLastLine="1"/>
    </xf>
    <xf numFmtId="0" fontId="57" fillId="0" borderId="0" xfId="108" quotePrefix="1" applyFont="1" applyFill="1" applyBorder="1" applyAlignment="1">
      <alignment horizontal="left" vertical="center" wrapText="1" indent="4"/>
    </xf>
    <xf numFmtId="0" fontId="57" fillId="0" borderId="0" xfId="108" quotePrefix="1" applyFont="1" applyFill="1" applyBorder="1" applyAlignment="1">
      <alignment horizontal="left" vertical="center" wrapText="1"/>
    </xf>
    <xf numFmtId="3" fontId="58" fillId="0" borderId="0" xfId="121" applyNumberFormat="1" applyFont="1" applyFill="1" applyBorder="1" applyAlignment="1">
      <alignment horizontal="right" vertical="center"/>
    </xf>
    <xf numFmtId="3" fontId="58" fillId="0" borderId="0" xfId="121" quotePrefix="1" applyNumberFormat="1" applyFont="1" applyFill="1" applyBorder="1" applyAlignment="1">
      <alignment horizontal="right" vertical="center"/>
    </xf>
    <xf numFmtId="4" fontId="58" fillId="0" borderId="0" xfId="121" applyNumberFormat="1" applyFont="1" applyFill="1" applyBorder="1" applyAlignment="1">
      <alignment horizontal="right" vertical="center"/>
    </xf>
    <xf numFmtId="0" fontId="55" fillId="0" borderId="0" xfId="0" applyFont="1" applyFill="1"/>
    <xf numFmtId="3" fontId="57" fillId="0" borderId="0" xfId="0" quotePrefix="1" applyNumberFormat="1" applyFont="1" applyFill="1" applyBorder="1" applyAlignment="1">
      <alignment vertical="top" wrapText="1" justifyLastLine="1"/>
    </xf>
    <xf numFmtId="3" fontId="57" fillId="0" borderId="0" xfId="0" applyNumberFormat="1" applyFont="1" applyFill="1" applyBorder="1" applyAlignment="1">
      <alignment vertical="top" wrapText="1" justifyLastLine="1"/>
    </xf>
    <xf numFmtId="0" fontId="57" fillId="0" borderId="0" xfId="0" applyFont="1" applyFill="1" applyBorder="1"/>
    <xf numFmtId="3" fontId="53" fillId="0" borderId="0" xfId="75" quotePrefix="1" applyNumberFormat="1" applyFont="1" applyFill="1" applyBorder="1" applyAlignment="1">
      <alignment horizontal="right" vertical="center"/>
    </xf>
    <xf numFmtId="0" fontId="55" fillId="0" borderId="0" xfId="0" applyFont="1" applyFill="1" applyBorder="1"/>
    <xf numFmtId="0" fontId="45" fillId="0" borderId="0" xfId="0" applyFont="1" applyFill="1" applyAlignment="1">
      <alignment wrapText="1"/>
    </xf>
    <xf numFmtId="3" fontId="45" fillId="0" borderId="0" xfId="0" quotePrefix="1" applyNumberFormat="1" applyFont="1" applyFill="1" applyProtection="1">
      <protection locked="0"/>
    </xf>
    <xf numFmtId="3" fontId="59" fillId="0" borderId="17" xfId="0" applyNumberFormat="1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wrapText="1" justifyLastLine="1"/>
    </xf>
    <xf numFmtId="0" fontId="52" fillId="0" borderId="0" xfId="0" applyFont="1" applyFill="1" applyBorder="1" applyAlignment="1">
      <alignment vertical="top" wrapText="1" justifyLastLine="1"/>
    </xf>
    <xf numFmtId="0" fontId="48" fillId="0" borderId="0" xfId="0" applyFont="1" applyFill="1" applyBorder="1" applyAlignment="1">
      <alignment horizontal="center" vertical="center"/>
    </xf>
    <xf numFmtId="3" fontId="60" fillId="0" borderId="0" xfId="75" applyNumberFormat="1" applyFont="1" applyFill="1" applyBorder="1">
      <alignment vertical="center"/>
    </xf>
    <xf numFmtId="0" fontId="52" fillId="0" borderId="0" xfId="0" quotePrefix="1" applyFont="1" applyFill="1" applyBorder="1" applyAlignment="1">
      <alignment vertical="top" wrapText="1" justifyLastLine="1"/>
    </xf>
    <xf numFmtId="4" fontId="2" fillId="0" borderId="1" xfId="123" quotePrefix="1" applyFill="1" applyAlignment="1">
      <alignment horizontal="left" vertical="center" wrapText="1" indent="1"/>
    </xf>
    <xf numFmtId="4" fontId="2" fillId="0" borderId="1" xfId="123" quotePrefix="1" applyFill="1" applyAlignment="1">
      <alignment horizontal="left" vertical="center" indent="1"/>
    </xf>
    <xf numFmtId="4" fontId="2" fillId="0" borderId="1" xfId="97" quotePrefix="1" applyFill="1" applyAlignment="1">
      <alignment horizontal="center" vertical="center"/>
    </xf>
    <xf numFmtId="0" fontId="2" fillId="0" borderId="0" xfId="77" quotePrefix="1" applyNumberFormat="1" applyFill="1" applyBorder="1" applyAlignment="1">
      <alignment horizontal="left" vertical="center" indent="1"/>
    </xf>
    <xf numFmtId="3" fontId="2" fillId="0" borderId="0" xfId="75" applyNumberFormat="1" applyFill="1" applyBorder="1">
      <alignment vertical="center"/>
    </xf>
    <xf numFmtId="4" fontId="2" fillId="0" borderId="0" xfId="75" applyNumberFormat="1" applyFill="1" applyBorder="1">
      <alignment vertical="center"/>
    </xf>
    <xf numFmtId="4" fontId="52" fillId="0" borderId="0" xfId="123" quotePrefix="1" applyFont="1" applyFill="1" applyBorder="1" applyAlignment="1">
      <alignment horizontal="left" vertical="center" indent="1"/>
    </xf>
    <xf numFmtId="0" fontId="53" fillId="0" borderId="0" xfId="77" quotePrefix="1" applyNumberFormat="1" applyFont="1" applyFill="1" applyBorder="1" applyAlignment="1">
      <alignment horizontal="left" vertical="center" indent="1"/>
    </xf>
    <xf numFmtId="3" fontId="53" fillId="0" borderId="0" xfId="75" applyNumberFormat="1" applyFont="1" applyFill="1" applyBorder="1">
      <alignment vertical="center"/>
    </xf>
    <xf numFmtId="4" fontId="53" fillId="0" borderId="0" xfId="75" applyNumberFormat="1" applyFont="1" applyFill="1" applyBorder="1">
      <alignment vertical="center"/>
    </xf>
    <xf numFmtId="0" fontId="57" fillId="0" borderId="0" xfId="0" quotePrefix="1" applyFont="1" applyFill="1" applyBorder="1" applyAlignment="1">
      <alignment vertical="top" wrapText="1" justifyLastLine="1"/>
    </xf>
    <xf numFmtId="0" fontId="57" fillId="0" borderId="0" xfId="0" applyFont="1" applyFill="1" applyBorder="1" applyAlignment="1">
      <alignment vertical="top" wrapText="1" justifyLastLine="1"/>
    </xf>
    <xf numFmtId="4" fontId="57" fillId="0" borderId="0" xfId="123" quotePrefix="1" applyFont="1" applyFill="1" applyBorder="1" applyAlignment="1">
      <alignment horizontal="left" vertical="center" indent="1"/>
    </xf>
    <xf numFmtId="3" fontId="58" fillId="0" borderId="0" xfId="121" applyNumberFormat="1" applyFont="1" applyFill="1" applyBorder="1">
      <alignment horizontal="right" vertical="center"/>
    </xf>
    <xf numFmtId="3" fontId="58" fillId="0" borderId="0" xfId="121" quotePrefix="1" applyNumberFormat="1" applyFont="1" applyFill="1" applyBorder="1">
      <alignment horizontal="right" vertical="center"/>
    </xf>
    <xf numFmtId="4" fontId="58" fillId="0" borderId="0" xfId="121" applyNumberFormat="1" applyFont="1" applyFill="1" applyBorder="1">
      <alignment horizontal="right" vertical="center"/>
    </xf>
    <xf numFmtId="3" fontId="53" fillId="0" borderId="0" xfId="75" quotePrefix="1" applyNumberFormat="1" applyFont="1" applyFill="1" applyBorder="1">
      <alignment vertical="center"/>
    </xf>
    <xf numFmtId="4" fontId="58" fillId="0" borderId="0" xfId="121" quotePrefix="1" applyNumberFormat="1" applyFont="1" applyFill="1" applyBorder="1">
      <alignment horizontal="right" vertical="center"/>
    </xf>
    <xf numFmtId="3" fontId="45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49" fontId="49" fillId="0" borderId="0" xfId="136" applyNumberFormat="1" applyFont="1" applyFill="1"/>
    <xf numFmtId="0" fontId="49" fillId="0" borderId="0" xfId="136" applyFont="1" applyFill="1" applyAlignment="1">
      <alignment wrapText="1"/>
    </xf>
    <xf numFmtId="0" fontId="49" fillId="0" borderId="0" xfId="136" applyFont="1" applyFill="1"/>
    <xf numFmtId="3" fontId="49" fillId="0" borderId="0" xfId="136" applyNumberFormat="1" applyFont="1" applyFill="1"/>
    <xf numFmtId="3" fontId="32" fillId="0" borderId="0" xfId="136" applyNumberFormat="1" applyFont="1" applyFill="1"/>
    <xf numFmtId="3" fontId="35" fillId="0" borderId="17" xfId="137" applyNumberFormat="1" applyFont="1" applyFill="1" applyBorder="1" applyAlignment="1">
      <alignment horizontal="center" vertical="center" wrapText="1"/>
    </xf>
    <xf numFmtId="3" fontId="32" fillId="0" borderId="17" xfId="138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64" fillId="0" borderId="0" xfId="0" applyNumberFormat="1" applyFont="1" applyFill="1" applyBorder="1"/>
    <xf numFmtId="0" fontId="64" fillId="0" borderId="0" xfId="0" applyFont="1" applyFill="1" applyBorder="1"/>
    <xf numFmtId="3" fontId="64" fillId="0" borderId="0" xfId="0" applyNumberFormat="1" applyFont="1" applyFill="1"/>
    <xf numFmtId="0" fontId="64" fillId="0" borderId="0" xfId="0" applyFont="1" applyFill="1"/>
    <xf numFmtId="0" fontId="65" fillId="0" borderId="0" xfId="80" quotePrefix="1" applyNumberFormat="1" applyFont="1" applyFill="1" applyBorder="1" applyAlignment="1">
      <alignment horizontal="left" vertical="center" indent="1"/>
    </xf>
    <xf numFmtId="3" fontId="65" fillId="0" borderId="0" xfId="97" quotePrefix="1" applyNumberFormat="1" applyFont="1" applyFill="1" applyBorder="1" applyAlignment="1">
      <alignment horizontal="center" vertical="top"/>
    </xf>
    <xf numFmtId="0" fontId="65" fillId="0" borderId="0" xfId="97" quotePrefix="1" applyNumberFormat="1" applyFont="1" applyFill="1" applyBorder="1" applyAlignment="1">
      <alignment horizontal="center" vertical="top"/>
    </xf>
    <xf numFmtId="3" fontId="35" fillId="0" borderId="0" xfId="0" applyNumberFormat="1" applyFont="1" applyFill="1" applyBorder="1"/>
    <xf numFmtId="0" fontId="35" fillId="0" borderId="0" xfId="0" applyFont="1" applyFill="1" applyBorder="1"/>
    <xf numFmtId="3" fontId="35" fillId="0" borderId="0" xfId="0" applyNumberFormat="1" applyFont="1" applyFill="1"/>
    <xf numFmtId="0" fontId="35" fillId="0" borderId="0" xfId="0" applyFont="1" applyFill="1"/>
    <xf numFmtId="0" fontId="66" fillId="0" borderId="0" xfId="102" quotePrefix="1" applyFont="1" applyFill="1" applyBorder="1" applyAlignment="1">
      <alignment horizontal="left" vertical="center" indent="2"/>
    </xf>
    <xf numFmtId="0" fontId="66" fillId="0" borderId="0" xfId="102" quotePrefix="1" applyFont="1" applyFill="1" applyBorder="1" applyAlignment="1">
      <alignment horizontal="left" vertical="center" indent="1"/>
    </xf>
    <xf numFmtId="3" fontId="67" fillId="0" borderId="0" xfId="121" applyNumberFormat="1" applyFont="1" applyFill="1" applyBorder="1">
      <alignment horizontal="right" vertical="center"/>
    </xf>
    <xf numFmtId="3" fontId="66" fillId="0" borderId="0" xfId="0" applyNumberFormat="1" applyFont="1" applyFill="1" applyBorder="1"/>
    <xf numFmtId="0" fontId="66" fillId="0" borderId="0" xfId="0" applyFont="1" applyFill="1" applyBorder="1"/>
    <xf numFmtId="3" fontId="66" fillId="0" borderId="0" xfId="0" applyNumberFormat="1" applyFont="1" applyFill="1"/>
    <xf numFmtId="0" fontId="66" fillId="0" borderId="0" xfId="0" applyFont="1" applyFill="1"/>
    <xf numFmtId="0" fontId="35" fillId="0" borderId="0" xfId="105" quotePrefix="1" applyFont="1" applyFill="1" applyBorder="1" applyAlignment="1">
      <alignment horizontal="left" vertical="center" indent="3"/>
    </xf>
    <xf numFmtId="0" fontId="35" fillId="0" borderId="0" xfId="105" quotePrefix="1" applyFont="1" applyFill="1" applyBorder="1" applyAlignment="1">
      <alignment horizontal="left" vertical="center" indent="1"/>
    </xf>
    <xf numFmtId="3" fontId="65" fillId="0" borderId="0" xfId="121" applyNumberFormat="1" applyFont="1" applyFill="1" applyBorder="1">
      <alignment horizontal="right" vertical="center"/>
    </xf>
    <xf numFmtId="0" fontId="66" fillId="0" borderId="0" xfId="108" quotePrefix="1" applyFont="1" applyFill="1" applyBorder="1" applyAlignment="1">
      <alignment horizontal="left" vertical="center" indent="4"/>
    </xf>
    <xf numFmtId="0" fontId="66" fillId="0" borderId="0" xfId="108" quotePrefix="1" applyFont="1" applyFill="1" applyBorder="1" applyAlignment="1">
      <alignment horizontal="left" vertical="center" indent="1"/>
    </xf>
    <xf numFmtId="49" fontId="0" fillId="0" borderId="0" xfId="0" applyNumberFormat="1" applyFill="1"/>
    <xf numFmtId="3" fontId="32" fillId="0" borderId="0" xfId="0" applyNumberFormat="1" applyFont="1" applyFill="1"/>
    <xf numFmtId="0" fontId="32" fillId="0" borderId="0" xfId="0" applyFont="1" applyFill="1"/>
    <xf numFmtId="0" fontId="32" fillId="0" borderId="0" xfId="136" applyFont="1" applyFill="1"/>
    <xf numFmtId="0" fontId="32" fillId="0" borderId="0" xfId="136" applyFont="1" applyFill="1" applyAlignment="1">
      <alignment wrapText="1"/>
    </xf>
    <xf numFmtId="4" fontId="32" fillId="0" borderId="0" xfId="136" applyNumberFormat="1" applyFont="1" applyFill="1"/>
    <xf numFmtId="4" fontId="35" fillId="0" borderId="17" xfId="137" applyNumberFormat="1" applyFont="1" applyFill="1" applyBorder="1" applyAlignment="1">
      <alignment horizontal="center" vertical="center" wrapText="1"/>
    </xf>
    <xf numFmtId="0" fontId="32" fillId="0" borderId="19" xfId="138" applyNumberFormat="1" applyFont="1" applyFill="1" applyBorder="1" applyAlignment="1">
      <alignment horizontal="center" vertical="center"/>
    </xf>
    <xf numFmtId="0" fontId="65" fillId="0" borderId="1" xfId="80" quotePrefix="1" applyNumberFormat="1" applyFont="1" applyFill="1" applyAlignment="1">
      <alignment horizontal="left" vertical="center" indent="1"/>
    </xf>
    <xf numFmtId="3" fontId="65" fillId="0" borderId="1" xfId="123" quotePrefix="1" applyNumberFormat="1" applyFont="1" applyFill="1" applyAlignment="1">
      <alignment horizontal="left" vertical="center" wrapText="1" indent="1"/>
    </xf>
    <xf numFmtId="3" fontId="65" fillId="0" borderId="1" xfId="123" quotePrefix="1" applyNumberFormat="1" applyFont="1" applyFill="1" applyAlignment="1">
      <alignment horizontal="left" vertical="center" indent="1"/>
    </xf>
    <xf numFmtId="0" fontId="65" fillId="0" borderId="1" xfId="123" quotePrefix="1" applyNumberFormat="1" applyFont="1" applyFill="1" applyAlignment="1">
      <alignment horizontal="left" vertical="center" wrapText="1" indent="1"/>
    </xf>
    <xf numFmtId="3" fontId="68" fillId="0" borderId="0" xfId="0" applyNumberFormat="1" applyFont="1" applyFill="1" applyBorder="1"/>
    <xf numFmtId="0" fontId="68" fillId="0" borderId="0" xfId="0" applyFont="1" applyFill="1" applyBorder="1"/>
    <xf numFmtId="3" fontId="68" fillId="0" borderId="0" xfId="0" applyNumberFormat="1" applyFont="1" applyFill="1"/>
    <xf numFmtId="0" fontId="68" fillId="0" borderId="0" xfId="0" applyFont="1" applyFill="1"/>
    <xf numFmtId="0" fontId="69" fillId="0" borderId="0" xfId="0" applyFont="1" applyFill="1"/>
    <xf numFmtId="3" fontId="65" fillId="0" borderId="1" xfId="97" quotePrefix="1" applyNumberFormat="1" applyFont="1" applyFill="1" applyAlignment="1">
      <alignment horizontal="center" vertical="top"/>
    </xf>
    <xf numFmtId="0" fontId="65" fillId="0" borderId="1" xfId="97" quotePrefix="1" applyNumberFormat="1" applyFont="1" applyFill="1" applyAlignment="1">
      <alignment horizontal="center" vertical="top"/>
    </xf>
    <xf numFmtId="0" fontId="35" fillId="0" borderId="0" xfId="102" quotePrefix="1" applyFont="1" applyFill="1" applyBorder="1" applyAlignment="1">
      <alignment horizontal="left" vertical="center" indent="2"/>
    </xf>
    <xf numFmtId="0" fontId="35" fillId="0" borderId="0" xfId="102" quotePrefix="1" applyFont="1" applyFill="1" applyBorder="1" applyAlignment="1">
      <alignment horizontal="left" vertical="center" indent="1"/>
    </xf>
    <xf numFmtId="3" fontId="65" fillId="0" borderId="0" xfId="121" quotePrefix="1" applyNumberFormat="1" applyFont="1" applyFill="1" applyBorder="1">
      <alignment horizontal="right" vertical="center"/>
    </xf>
    <xf numFmtId="3" fontId="67" fillId="0" borderId="0" xfId="121" quotePrefix="1" applyNumberFormat="1" applyFont="1" applyFill="1" applyBorder="1">
      <alignment horizontal="right" vertical="center"/>
    </xf>
    <xf numFmtId="0" fontId="67" fillId="0" borderId="0" xfId="121" quotePrefix="1" applyNumberFormat="1" applyFont="1" applyFill="1" applyBorder="1">
      <alignment horizontal="right" vertical="center"/>
    </xf>
    <xf numFmtId="4" fontId="32" fillId="0" borderId="0" xfId="0" applyNumberFormat="1" applyFont="1" applyFill="1"/>
    <xf numFmtId="0" fontId="62" fillId="0" borderId="18" xfId="134" applyFont="1" applyFill="1" applyBorder="1" applyAlignment="1">
      <alignment horizontal="center" vertical="center"/>
    </xf>
    <xf numFmtId="0" fontId="62" fillId="0" borderId="17" xfId="134" applyFont="1" applyFill="1" applyBorder="1" applyAlignment="1">
      <alignment horizontal="center" vertical="center"/>
    </xf>
    <xf numFmtId="0" fontId="2" fillId="0" borderId="1" xfId="123" quotePrefix="1" applyNumberFormat="1" applyFill="1" applyAlignment="1">
      <alignment horizontal="left" vertical="center" wrapText="1" indent="1"/>
    </xf>
    <xf numFmtId="0" fontId="2" fillId="0" borderId="1" xfId="123" quotePrefix="1" applyNumberFormat="1" applyFill="1" applyAlignment="1">
      <alignment horizontal="left" vertical="center" indent="1"/>
    </xf>
    <xf numFmtId="3" fontId="2" fillId="0" borderId="0" xfId="80" quotePrefix="1" applyNumberFormat="1" applyFill="1" applyBorder="1" applyAlignment="1">
      <alignment horizontal="left" vertical="center" indent="1"/>
    </xf>
    <xf numFmtId="0" fontId="2" fillId="0" borderId="0" xfId="97" quotePrefix="1" applyNumberFormat="1" applyFill="1" applyBorder="1" applyAlignment="1">
      <alignment horizontal="center" vertical="top"/>
    </xf>
    <xf numFmtId="3" fontId="65" fillId="0" borderId="0" xfId="123" quotePrefix="1" applyNumberFormat="1" applyFont="1" applyFill="1" applyBorder="1" applyAlignment="1">
      <alignment horizontal="left" vertical="center" indent="1"/>
    </xf>
    <xf numFmtId="0" fontId="65" fillId="0" borderId="0" xfId="123" quotePrefix="1" applyNumberFormat="1" applyFont="1" applyFill="1" applyBorder="1" applyAlignment="1">
      <alignment horizontal="left" vertical="center" indent="1"/>
    </xf>
    <xf numFmtId="3" fontId="65" fillId="0" borderId="0" xfId="75" applyNumberFormat="1" applyFont="1" applyFill="1" applyBorder="1">
      <alignment vertical="center"/>
    </xf>
    <xf numFmtId="4" fontId="65" fillId="0" borderId="0" xfId="75" applyNumberFormat="1" applyFont="1" applyFill="1" applyBorder="1">
      <alignment vertical="center"/>
    </xf>
    <xf numFmtId="0" fontId="35" fillId="0" borderId="0" xfId="108" quotePrefix="1" applyFont="1" applyFill="1" applyBorder="1" applyAlignment="1">
      <alignment horizontal="left" vertical="center" indent="4"/>
    </xf>
    <xf numFmtId="0" fontId="35" fillId="0" borderId="0" xfId="108" quotePrefix="1" applyFont="1" applyFill="1" applyBorder="1" applyAlignment="1">
      <alignment horizontal="left" vertical="center" indent="1"/>
    </xf>
    <xf numFmtId="0" fontId="35" fillId="0" borderId="0" xfId="111" quotePrefix="1" applyFont="1" applyFill="1" applyBorder="1" applyAlignment="1">
      <alignment horizontal="left" vertical="center" indent="5"/>
    </xf>
    <xf numFmtId="0" fontId="35" fillId="0" borderId="0" xfId="111" quotePrefix="1" applyFont="1" applyFill="1" applyBorder="1" applyAlignment="1">
      <alignment horizontal="left" vertical="center" indent="1"/>
    </xf>
    <xf numFmtId="0" fontId="66" fillId="0" borderId="0" xfId="111" quotePrefix="1" applyFont="1" applyFill="1" applyBorder="1" applyAlignment="1">
      <alignment horizontal="left" vertical="center" indent="6"/>
    </xf>
    <xf numFmtId="0" fontId="66" fillId="0" borderId="0" xfId="111" quotePrefix="1" applyFont="1" applyFill="1" applyBorder="1" applyAlignment="1">
      <alignment horizontal="left" vertical="center" indent="1"/>
    </xf>
    <xf numFmtId="3" fontId="67" fillId="0" borderId="0" xfId="123" quotePrefix="1" applyNumberFormat="1" applyFont="1" applyFill="1" applyBorder="1" applyAlignment="1">
      <alignment horizontal="left" vertical="center" indent="1"/>
    </xf>
    <xf numFmtId="0" fontId="67" fillId="0" borderId="0" xfId="123" quotePrefix="1" applyNumberFormat="1" applyFont="1" applyFill="1" applyBorder="1" applyAlignment="1">
      <alignment horizontal="left" vertical="center" indent="1"/>
    </xf>
    <xf numFmtId="3" fontId="67" fillId="0" borderId="0" xfId="75" applyNumberFormat="1" applyFont="1" applyFill="1" applyBorder="1">
      <alignment vertical="center"/>
    </xf>
    <xf numFmtId="4" fontId="67" fillId="0" borderId="0" xfId="75" applyNumberFormat="1" applyFont="1" applyFill="1" applyBorder="1">
      <alignment vertical="center"/>
    </xf>
    <xf numFmtId="0" fontId="32" fillId="0" borderId="0" xfId="111" quotePrefix="1" applyFont="1" applyFill="1" applyBorder="1" applyAlignment="1">
      <alignment horizontal="left" vertical="center" indent="7"/>
    </xf>
    <xf numFmtId="0" fontId="32" fillId="0" borderId="0" xfId="111" quotePrefix="1" applyFont="1" applyFill="1" applyBorder="1" applyAlignment="1">
      <alignment horizontal="left" vertical="center" indent="1"/>
    </xf>
    <xf numFmtId="3" fontId="70" fillId="0" borderId="0" xfId="123" quotePrefix="1" applyNumberFormat="1" applyFont="1" applyFill="1" applyBorder="1" applyAlignment="1">
      <alignment horizontal="left" vertical="center" indent="1"/>
    </xf>
    <xf numFmtId="0" fontId="70" fillId="0" borderId="0" xfId="123" quotePrefix="1" applyNumberFormat="1" applyFont="1" applyFill="1" applyBorder="1" applyAlignment="1">
      <alignment horizontal="left" vertical="center" indent="1"/>
    </xf>
    <xf numFmtId="3" fontId="70" fillId="0" borderId="0" xfId="75" applyNumberFormat="1" applyFont="1" applyFill="1" applyBorder="1">
      <alignment vertical="center"/>
    </xf>
    <xf numFmtId="4" fontId="70" fillId="0" borderId="0" xfId="75" applyNumberFormat="1" applyFont="1" applyFill="1" applyBorder="1">
      <alignment vertical="center"/>
    </xf>
    <xf numFmtId="0" fontId="32" fillId="0" borderId="0" xfId="0" applyFont="1" applyFill="1" applyBorder="1"/>
    <xf numFmtId="0" fontId="32" fillId="0" borderId="0" xfId="111" quotePrefix="1" applyFont="1" applyFill="1" applyBorder="1" applyAlignment="1">
      <alignment horizontal="left" vertical="center" indent="8"/>
    </xf>
    <xf numFmtId="3" fontId="70" fillId="0" borderId="0" xfId="121" applyNumberFormat="1" applyFont="1" applyFill="1" applyBorder="1">
      <alignment horizontal="right" vertical="center"/>
    </xf>
    <xf numFmtId="4" fontId="70" fillId="0" borderId="0" xfId="121" applyNumberFormat="1" applyFont="1" applyFill="1" applyBorder="1">
      <alignment horizontal="right" vertical="center"/>
    </xf>
    <xf numFmtId="3" fontId="70" fillId="0" borderId="0" xfId="121" quotePrefix="1" applyNumberFormat="1" applyFont="1" applyFill="1" applyBorder="1">
      <alignment horizontal="right" vertical="center"/>
    </xf>
    <xf numFmtId="3" fontId="67" fillId="0" borderId="0" xfId="75" quotePrefix="1" applyNumberFormat="1" applyFont="1" applyFill="1" applyBorder="1">
      <alignment vertical="center"/>
    </xf>
    <xf numFmtId="3" fontId="70" fillId="0" borderId="0" xfId="75" quotePrefix="1" applyNumberFormat="1" applyFont="1" applyFill="1" applyBorder="1">
      <alignment vertical="center"/>
    </xf>
    <xf numFmtId="4" fontId="70" fillId="0" borderId="0" xfId="121" quotePrefix="1" applyNumberFormat="1" applyFont="1" applyFill="1" applyBorder="1">
      <alignment horizontal="right" vertical="center"/>
    </xf>
    <xf numFmtId="3" fontId="65" fillId="0" borderId="0" xfId="75" quotePrefix="1" applyNumberFormat="1" applyFont="1" applyFill="1" applyBorder="1">
      <alignment vertical="center"/>
    </xf>
    <xf numFmtId="0" fontId="35" fillId="0" borderId="0" xfId="111" quotePrefix="1" applyFont="1" applyFill="1" applyBorder="1" applyAlignment="1">
      <alignment horizontal="left" vertical="center" wrapText="1" indent="1"/>
    </xf>
    <xf numFmtId="0" fontId="32" fillId="0" borderId="0" xfId="102" quotePrefix="1" applyFont="1" applyFill="1" applyBorder="1" applyAlignment="1">
      <alignment horizontal="left" vertical="center" indent="1"/>
    </xf>
    <xf numFmtId="0" fontId="32" fillId="0" borderId="0" xfId="80" quotePrefix="1" applyNumberFormat="1" applyFont="1" applyFill="1" applyBorder="1" applyAlignment="1">
      <alignment horizontal="left" vertical="center" indent="1"/>
    </xf>
    <xf numFmtId="3" fontId="32" fillId="0" borderId="0" xfId="123" quotePrefix="1" applyNumberFormat="1" applyFont="1" applyFill="1" applyBorder="1" applyAlignment="1">
      <alignment horizontal="left" vertical="center" wrapText="1" indent="1"/>
    </xf>
    <xf numFmtId="3" fontId="32" fillId="0" borderId="0" xfId="123" quotePrefix="1" applyNumberFormat="1" applyFont="1" applyFill="1" applyBorder="1" applyAlignment="1">
      <alignment horizontal="left" vertical="center" indent="1"/>
    </xf>
    <xf numFmtId="0" fontId="32" fillId="0" borderId="0" xfId="123" quotePrefix="1" applyNumberFormat="1" applyFont="1" applyFill="1" applyBorder="1" applyAlignment="1">
      <alignment horizontal="left" vertical="center" wrapText="1" indent="1"/>
    </xf>
    <xf numFmtId="3" fontId="57" fillId="0" borderId="0" xfId="0" applyNumberFormat="1" applyFont="1" applyFill="1" applyBorder="1" applyAlignment="1">
      <alignment horizontal="left" vertical="top" wrapText="1" justifyLastLine="1"/>
    </xf>
    <xf numFmtId="3" fontId="35" fillId="0" borderId="16" xfId="0" applyNumberFormat="1" applyFont="1" applyFill="1" applyBorder="1" applyAlignment="1">
      <alignment horizontal="center" vertical="center" wrapText="1" justifyLastLine="1"/>
    </xf>
    <xf numFmtId="3" fontId="35" fillId="0" borderId="16" xfId="80" applyNumberFormat="1" applyFont="1" applyFill="1" applyBorder="1" applyAlignment="1">
      <alignment horizontal="center" vertical="center" wrapText="1" justifyLastLine="1"/>
    </xf>
    <xf numFmtId="3" fontId="35" fillId="0" borderId="17" xfId="0" applyNumberFormat="1" applyFont="1" applyFill="1" applyBorder="1" applyAlignment="1">
      <alignment horizontal="center" vertical="center" wrapText="1" justifyLastLine="1"/>
    </xf>
    <xf numFmtId="0" fontId="35" fillId="0" borderId="0" xfId="0" quotePrefix="1" applyFont="1" applyFill="1" applyBorder="1" applyAlignment="1">
      <alignment vertical="top" wrapText="1" justifyLastLine="1"/>
    </xf>
    <xf numFmtId="0" fontId="35" fillId="0" borderId="0" xfId="0" applyFont="1" applyFill="1" applyBorder="1" applyAlignment="1">
      <alignment vertical="top" wrapText="1" justifyLastLine="1"/>
    </xf>
    <xf numFmtId="0" fontId="32" fillId="0" borderId="1" xfId="80" quotePrefix="1" applyNumberFormat="1" applyFont="1" applyFill="1" applyAlignment="1">
      <alignment horizontal="left" vertical="center" indent="1"/>
    </xf>
    <xf numFmtId="4" fontId="32" fillId="0" borderId="1" xfId="123" quotePrefix="1" applyFont="1" applyFill="1" applyAlignment="1">
      <alignment horizontal="left" vertical="center" wrapText="1" indent="1"/>
    </xf>
    <xf numFmtId="4" fontId="32" fillId="0" borderId="1" xfId="123" quotePrefix="1" applyFont="1" applyFill="1" applyAlignment="1">
      <alignment horizontal="left" vertical="center" indent="1"/>
    </xf>
    <xf numFmtId="4" fontId="32" fillId="0" borderId="1" xfId="97" quotePrefix="1" applyFont="1" applyFill="1" applyAlignment="1">
      <alignment horizontal="center" vertical="center"/>
    </xf>
    <xf numFmtId="0" fontId="32" fillId="0" borderId="1" xfId="77" quotePrefix="1" applyNumberFormat="1" applyFont="1" applyFill="1" applyAlignment="1">
      <alignment horizontal="left" vertical="center" indent="1"/>
    </xf>
    <xf numFmtId="3" fontId="32" fillId="0" borderId="1" xfId="75" applyNumberFormat="1" applyFont="1" applyFill="1">
      <alignment vertical="center"/>
    </xf>
    <xf numFmtId="3" fontId="32" fillId="0" borderId="1" xfId="75" quotePrefix="1" applyNumberFormat="1" applyFont="1" applyFill="1">
      <alignment vertical="center"/>
    </xf>
    <xf numFmtId="4" fontId="35" fillId="0" borderId="0" xfId="123" quotePrefix="1" applyFont="1" applyFill="1" applyBorder="1" applyAlignment="1">
      <alignment horizontal="left" vertical="center" indent="1"/>
    </xf>
    <xf numFmtId="0" fontId="65" fillId="0" borderId="0" xfId="77" quotePrefix="1" applyNumberFormat="1" applyFont="1" applyFill="1" applyBorder="1" applyAlignment="1">
      <alignment horizontal="left" vertical="center" indent="1"/>
    </xf>
    <xf numFmtId="0" fontId="66" fillId="0" borderId="0" xfId="0" quotePrefix="1" applyFont="1" applyFill="1" applyBorder="1" applyAlignment="1">
      <alignment vertical="top" wrapText="1" justifyLastLine="1"/>
    </xf>
    <xf numFmtId="0" fontId="66" fillId="0" borderId="0" xfId="0" applyFont="1" applyFill="1" applyBorder="1" applyAlignment="1">
      <alignment vertical="top" wrapText="1" justifyLastLine="1"/>
    </xf>
    <xf numFmtId="4" fontId="66" fillId="0" borderId="0" xfId="123" quotePrefix="1" applyFont="1" applyFill="1" applyBorder="1" applyAlignment="1">
      <alignment horizontal="left" vertical="center" indent="1"/>
    </xf>
    <xf numFmtId="0" fontId="32" fillId="0" borderId="13" xfId="72" applyFont="1" applyBorder="1" applyAlignment="1">
      <alignment horizontal="left" vertical="center" wrapText="1"/>
    </xf>
    <xf numFmtId="0" fontId="32" fillId="53" borderId="13" xfId="72" applyFont="1" applyFill="1" applyBorder="1" applyAlignment="1">
      <alignment horizontal="left" vertical="center" wrapText="1"/>
    </xf>
    <xf numFmtId="3" fontId="71" fillId="0" borderId="13" xfId="71" applyNumberFormat="1" applyFont="1" applyFill="1" applyBorder="1" applyAlignment="1">
      <alignment horizontal="right" vertical="center"/>
    </xf>
    <xf numFmtId="3" fontId="72" fillId="0" borderId="13" xfId="71" applyNumberFormat="1" applyFont="1" applyFill="1" applyBorder="1" applyAlignment="1">
      <alignment horizontal="right" vertical="center"/>
    </xf>
    <xf numFmtId="164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4" fillId="0" borderId="0" xfId="134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135" applyFont="1" applyFill="1" applyAlignment="1">
      <alignment horizontal="center" vertical="center"/>
    </xf>
    <xf numFmtId="0" fontId="46" fillId="0" borderId="0" xfId="134" applyFont="1" applyFill="1" applyAlignment="1">
      <alignment horizontal="center"/>
    </xf>
    <xf numFmtId="49" fontId="31" fillId="0" borderId="0" xfId="136" applyNumberFormat="1" applyFont="1" applyFill="1" applyAlignment="1">
      <alignment horizontal="center"/>
    </xf>
    <xf numFmtId="0" fontId="62" fillId="0" borderId="18" xfId="134" applyFont="1" applyFill="1" applyBorder="1" applyAlignment="1">
      <alignment horizontal="center" vertical="center"/>
    </xf>
    <xf numFmtId="0" fontId="62" fillId="0" borderId="17" xfId="134" applyFont="1" applyFill="1" applyBorder="1" applyAlignment="1">
      <alignment horizontal="center" vertical="center"/>
    </xf>
    <xf numFmtId="0" fontId="32" fillId="0" borderId="18" xfId="134" applyNumberFormat="1" applyFont="1" applyFill="1" applyBorder="1" applyAlignment="1">
      <alignment horizontal="center" vertical="center"/>
    </xf>
    <xf numFmtId="0" fontId="32" fillId="0" borderId="17" xfId="134" applyNumberFormat="1" applyFont="1" applyFill="1" applyBorder="1" applyAlignment="1">
      <alignment horizontal="center" vertical="center"/>
    </xf>
    <xf numFmtId="0" fontId="31" fillId="0" borderId="0" xfId="136" applyFont="1" applyFill="1" applyAlignment="1">
      <alignment horizontal="center"/>
    </xf>
    <xf numFmtId="0" fontId="31" fillId="0" borderId="0" xfId="139" applyFont="1" applyFill="1" applyAlignment="1">
      <alignment horizontal="center"/>
    </xf>
  </cellXfs>
  <cellStyles count="140">
    <cellStyle name="Accent1 - 20%" xfId="1"/>
    <cellStyle name="Accent1 - 40%" xfId="2"/>
    <cellStyle name="Accent1 - 60%" xfId="3"/>
    <cellStyle name="Accent1 2" xfId="4"/>
    <cellStyle name="Accent1 3" xfId="5"/>
    <cellStyle name="Accent1 4" xfId="6"/>
    <cellStyle name="Accent1 5" xfId="7"/>
    <cellStyle name="Accent1 6" xfId="8"/>
    <cellStyle name="Accent1 7" xfId="9"/>
    <cellStyle name="Accent2 - 20%" xfId="10"/>
    <cellStyle name="Accent2 - 40%" xfId="11"/>
    <cellStyle name="Accent2 - 60%" xfId="12"/>
    <cellStyle name="Accent2 2" xfId="13"/>
    <cellStyle name="Accent2 3" xfId="14"/>
    <cellStyle name="Accent2 4" xfId="15"/>
    <cellStyle name="Accent2 5" xfId="16"/>
    <cellStyle name="Accent2 6" xfId="17"/>
    <cellStyle name="Accent2 7" xfId="18"/>
    <cellStyle name="Accent3 - 20%" xfId="19"/>
    <cellStyle name="Accent3 - 40%" xfId="20"/>
    <cellStyle name="Accent3 - 60%" xfId="21"/>
    <cellStyle name="Accent3 2" xfId="22"/>
    <cellStyle name="Accent3 3" xfId="23"/>
    <cellStyle name="Accent3 4" xfId="24"/>
    <cellStyle name="Accent3 5" xfId="25"/>
    <cellStyle name="Accent3 6" xfId="26"/>
    <cellStyle name="Accent3 7" xfId="27"/>
    <cellStyle name="Accent4 - 20%" xfId="28"/>
    <cellStyle name="Accent4 - 40%" xfId="29"/>
    <cellStyle name="Accent4 - 60%" xfId="30"/>
    <cellStyle name="Accent4 2" xfId="31"/>
    <cellStyle name="Accent4 3" xfId="32"/>
    <cellStyle name="Accent4 4" xfId="33"/>
    <cellStyle name="Accent4 5" xfId="34"/>
    <cellStyle name="Accent4 6" xfId="35"/>
    <cellStyle name="Accent4 7" xfId="36"/>
    <cellStyle name="Accent5 - 20%" xfId="37"/>
    <cellStyle name="Accent5 - 40%" xfId="38"/>
    <cellStyle name="Accent5 - 60%" xfId="39"/>
    <cellStyle name="Accent5 2" xfId="40"/>
    <cellStyle name="Accent5 3" xfId="41"/>
    <cellStyle name="Accent5 4" xfId="42"/>
    <cellStyle name="Accent5 5" xfId="43"/>
    <cellStyle name="Accent5 6" xfId="44"/>
    <cellStyle name="Accent5 7" xfId="45"/>
    <cellStyle name="Accent6 - 20%" xfId="46"/>
    <cellStyle name="Accent6 - 40%" xfId="47"/>
    <cellStyle name="Accent6 - 60%" xfId="48"/>
    <cellStyle name="Accent6 2" xfId="49"/>
    <cellStyle name="Accent6 3" xfId="50"/>
    <cellStyle name="Accent6 4" xfId="51"/>
    <cellStyle name="Accent6 5" xfId="52"/>
    <cellStyle name="Accent6 6" xfId="53"/>
    <cellStyle name="Accent6 7" xfId="54"/>
    <cellStyle name="Bad 2" xfId="55"/>
    <cellStyle name="Calculation 2" xfId="56"/>
    <cellStyle name="Check Cell 2" xfId="57"/>
    <cellStyle name="Emphasis 1" xfId="58"/>
    <cellStyle name="Emphasis 2" xfId="59"/>
    <cellStyle name="Emphasis 3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2" xfId="69"/>
    <cellStyle name="Normal 3" xfId="70"/>
    <cellStyle name="Normal 4" xfId="71"/>
    <cellStyle name="Normal 5" xfId="72"/>
    <cellStyle name="Normalno 2" xfId="137"/>
    <cellStyle name="Normalno 5" xfId="136"/>
    <cellStyle name="Normalno 8" xfId="139"/>
    <cellStyle name="Note 2" xfId="73"/>
    <cellStyle name="Obično_Bilanca prihoda" xfId="138"/>
    <cellStyle name="Obično_PRIHODI 04. -07." xfId="134"/>
    <cellStyle name="Obično_PRIHODI 04. -07. 2" xfId="135"/>
    <cellStyle name="Output 2" xfId="74"/>
    <cellStyle name="SAPBEXaggData" xfId="75"/>
    <cellStyle name="SAPBEXaggDataEmph" xfId="76"/>
    <cellStyle name="SAPBEXaggItem" xfId="77"/>
    <cellStyle name="SAPBEXaggItem 2" xfId="78"/>
    <cellStyle name="SAPBEXaggItemX" xfId="79"/>
    <cellStyle name="SAPBEXchaText" xfId="80"/>
    <cellStyle name="SAPBEXchaText 2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Drill 2" xfId="92"/>
    <cellStyle name="SAPBEXfilterItem" xfId="93"/>
    <cellStyle name="SAPBEXfilterItem 2" xfId="94"/>
    <cellStyle name="SAPBEXfilterText" xfId="95"/>
    <cellStyle name="SAPBEXfilterText 2" xfId="96"/>
    <cellStyle name="SAPBEXformats" xfId="97"/>
    <cellStyle name="SAPBEXheaderItem" xfId="98"/>
    <cellStyle name="SAPBEXheaderItem 2" xfId="99"/>
    <cellStyle name="SAPBEXheaderText" xfId="100"/>
    <cellStyle name="SAPBEXheaderText 2" xfId="101"/>
    <cellStyle name="SAPBEXHLevel0" xfId="102"/>
    <cellStyle name="SAPBEXHLevel0 2" xfId="103"/>
    <cellStyle name="SAPBEXHLevel0X" xfId="104"/>
    <cellStyle name="SAPBEXHLevel1" xfId="105"/>
    <cellStyle name="SAPBEXHLevel1 2" xfId="106"/>
    <cellStyle name="SAPBEXHLevel1X" xfId="107"/>
    <cellStyle name="SAPBEXHLevel2" xfId="108"/>
    <cellStyle name="SAPBEXHLevel2 2" xfId="109"/>
    <cellStyle name="SAPBEXHLevel2X" xfId="110"/>
    <cellStyle name="SAPBEXHLevel3" xfId="111"/>
    <cellStyle name="SAPBEXHLevel3 2" xfId="112"/>
    <cellStyle name="SAPBEXHLevel3X" xfId="113"/>
    <cellStyle name="SAPBEXinputData" xfId="114"/>
    <cellStyle name="SAPBEXItemHeader" xfId="115"/>
    <cellStyle name="SAPBEXresData" xfId="116"/>
    <cellStyle name="SAPBEXresDataEmph" xfId="117"/>
    <cellStyle name="SAPBEXresDataEmph 2" xfId="118"/>
    <cellStyle name="SAPBEXresItem" xfId="119"/>
    <cellStyle name="SAPBEXresItemX" xfId="120"/>
    <cellStyle name="SAPBEXstdData" xfId="121"/>
    <cellStyle name="SAPBEXstdDataEmph" xfId="122"/>
    <cellStyle name="SAPBEXstdItem" xfId="123"/>
    <cellStyle name="SAPBEXstdItem 2" xfId="124"/>
    <cellStyle name="SAPBEXstdItemX" xfId="125"/>
    <cellStyle name="SAPBEXtitle" xfId="126"/>
    <cellStyle name="SAPBEXtitle 2" xfId="127"/>
    <cellStyle name="SAPBEXunassignedItem" xfId="128"/>
    <cellStyle name="SAPBEXunassignedItem 2" xfId="129"/>
    <cellStyle name="SAPBEXundefined" xfId="130"/>
    <cellStyle name="Sheet Title" xfId="131"/>
    <cellStyle name="Total 2" xfId="132"/>
    <cellStyle name="Warning Text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977900</xdr:colOff>
      <xdr:row>9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074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1082675</xdr:colOff>
      <xdr:row>23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2700" cy="303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1235075</xdr:colOff>
      <xdr:row>109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2655550" cy="1987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1063625</xdr:colOff>
      <xdr:row>15</xdr:row>
      <xdr:rowOff>130175</xdr:rowOff>
    </xdr:to>
    <xdr:pic macro="[2]!DesignIconClicked">
      <xdr:nvPicPr>
        <xdr:cNvPr id="301893" name="BExVTD2LQW6EB0J2VW5DOCCET5U4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7073900" cy="213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920750</xdr:colOff>
      <xdr:row>1</xdr:row>
      <xdr:rowOff>130175</xdr:rowOff>
    </xdr:to>
    <xdr:pic macro="[2]!DesignIconClicked">
      <xdr:nvPicPr>
        <xdr:cNvPr id="307251" name="BExMRB28LR75W0CLAIEWTP8PBPVK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75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lajcev\Documents\PRORA&#268;UN%202024\reb\RONN02PR%20Plan%20prihoda%20za%20N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28" t="s">
        <v>34</v>
      </c>
    </row>
    <row r="2" spans="1:1">
      <c r="A2" s="28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28"/>
  <sheetViews>
    <sheetView tabSelected="1" zoomScaleNormal="100" workbookViewId="0">
      <selection activeCell="A5" sqref="A5:D5"/>
    </sheetView>
  </sheetViews>
  <sheetFormatPr defaultColWidth="12.5" defaultRowHeight="15" customHeight="1"/>
  <cols>
    <col min="1" max="1" width="53.83203125" style="25" customWidth="1"/>
    <col min="2" max="2" width="23.33203125" style="29" customWidth="1"/>
    <col min="3" max="3" width="23.83203125" style="29" customWidth="1"/>
    <col min="4" max="4" width="23.33203125" style="29" customWidth="1"/>
    <col min="5" max="5" width="20.33203125" style="8" customWidth="1"/>
    <col min="6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34.5" customHeight="1">
      <c r="A1" s="255" t="str">
        <f>CONCATENATE('Tekst varijable'!A2, " ", UPPER('Tekst varijable'!A1))</f>
        <v>38069 KLINIČKI BOLNIČKI CENTAR ZAGREB</v>
      </c>
      <c r="B1" s="255"/>
      <c r="C1" s="255"/>
      <c r="D1" s="255"/>
    </row>
    <row r="2" spans="1:26" ht="12" customHeight="1"/>
    <row r="3" spans="1:26" ht="34.5" customHeight="1">
      <c r="A3" s="254" t="str">
        <f xml:space="preserve"> UPPER("Izmjene i dopune financijskog plana za "&amp; LEFT(RIGHT(B9,5),5) &amp; " godinu")</f>
        <v>IZMJENE I DOPUNE FINANCIJSKOG PLANA ZA 2024. GODINU</v>
      </c>
      <c r="B3" s="254"/>
      <c r="C3" s="254"/>
      <c r="D3" s="254"/>
    </row>
    <row r="4" spans="1:26" s="7" customFormat="1" ht="12" customHeight="1">
      <c r="A4" s="11"/>
      <c r="B4" s="30"/>
      <c r="C4" s="30"/>
      <c r="D4" s="30"/>
    </row>
    <row r="5" spans="1:26" s="6" customFormat="1" ht="15" customHeight="1">
      <c r="A5" s="256" t="s">
        <v>10</v>
      </c>
      <c r="B5" s="256"/>
      <c r="C5" s="256"/>
      <c r="D5" s="25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10" customFormat="1" ht="12" customHeight="1">
      <c r="A6" s="27"/>
      <c r="B6" s="31"/>
      <c r="C6" s="31"/>
      <c r="D6" s="3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13" customFormat="1" ht="18" customHeight="1">
      <c r="A7" s="257" t="s">
        <v>16</v>
      </c>
      <c r="B7" s="257"/>
      <c r="C7" s="257"/>
      <c r="D7" s="25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13" customFormat="1" ht="6.75" customHeight="1">
      <c r="A8" s="8"/>
      <c r="B8" s="32"/>
      <c r="C8" s="32"/>
      <c r="D8" s="3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6" customFormat="1" ht="32.25" customHeight="1">
      <c r="A9" s="34"/>
      <c r="B9" s="35" t="str">
        <f>'BW upit'!C2</f>
        <v>Plan 
2024.</v>
      </c>
      <c r="C9" s="35" t="str">
        <f>'BW upit'!D2</f>
        <v>Povećanje/smanjenje</v>
      </c>
      <c r="D9" s="35" t="str">
        <f>'BW upit'!E2</f>
        <v>Novi plan 
2024.</v>
      </c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17" customFormat="1">
      <c r="A10" s="36">
        <v>1</v>
      </c>
      <c r="B10" s="37">
        <v>2</v>
      </c>
      <c r="C10" s="37">
        <v>3</v>
      </c>
      <c r="D10" s="37">
        <v>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s="5" customFormat="1" ht="18" customHeight="1">
      <c r="A11" s="250" t="s">
        <v>2</v>
      </c>
      <c r="B11" s="252">
        <v>605778715</v>
      </c>
      <c r="C11" s="252">
        <v>4342814</v>
      </c>
      <c r="D11" s="252">
        <v>610121529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  <c r="X11" s="20"/>
      <c r="Y11" s="20"/>
      <c r="Z11" s="20"/>
    </row>
    <row r="12" spans="1:26" s="5" customFormat="1" ht="30">
      <c r="A12" s="250" t="s">
        <v>3</v>
      </c>
      <c r="B12" s="252">
        <f>'BW upit'!C5</f>
        <v>23800</v>
      </c>
      <c r="C12" s="252">
        <f t="shared" ref="C12:C16" si="0">D12-B12</f>
        <v>0</v>
      </c>
      <c r="D12" s="252">
        <f>'BW upit'!E5</f>
        <v>23800</v>
      </c>
      <c r="E12" s="20"/>
      <c r="F12" s="21"/>
      <c r="G12" s="21"/>
      <c r="H12" s="21"/>
      <c r="I12" s="21"/>
      <c r="J12" s="21"/>
      <c r="K12" s="21"/>
      <c r="L12" s="21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5" customFormat="1">
      <c r="A13" s="38" t="s">
        <v>4</v>
      </c>
      <c r="B13" s="253">
        <f>SUM(B11:B12)</f>
        <v>605802515</v>
      </c>
      <c r="C13" s="253">
        <f t="shared" ref="C13:D13" si="1">SUM(C11:C12)</f>
        <v>4342814</v>
      </c>
      <c r="D13" s="253">
        <f t="shared" si="1"/>
        <v>610145329</v>
      </c>
      <c r="E13" s="20"/>
      <c r="F13" s="22"/>
      <c r="G13" s="22"/>
      <c r="H13" s="22"/>
      <c r="I13" s="22"/>
      <c r="J13" s="22"/>
      <c r="K13" s="22"/>
      <c r="L13" s="22"/>
      <c r="M13" s="22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 ht="18" customHeight="1">
      <c r="A14" s="250" t="s">
        <v>5</v>
      </c>
      <c r="B14" s="252">
        <f>'BW upit'!C7</f>
        <v>515673095</v>
      </c>
      <c r="C14" s="252">
        <f t="shared" si="0"/>
        <v>12204918</v>
      </c>
      <c r="D14" s="252">
        <f>'BW upit'!E7</f>
        <v>527878013</v>
      </c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30">
      <c r="A15" s="250" t="s">
        <v>11</v>
      </c>
      <c r="B15" s="252">
        <f>'BW upit'!C8</f>
        <v>94617169</v>
      </c>
      <c r="C15" s="252">
        <f t="shared" si="0"/>
        <v>-2544065</v>
      </c>
      <c r="D15" s="252">
        <f>'BW upit'!E8</f>
        <v>92073104</v>
      </c>
      <c r="E15" s="19"/>
      <c r="F15" s="22"/>
      <c r="G15" s="22"/>
      <c r="H15" s="22"/>
      <c r="I15" s="22"/>
      <c r="J15" s="22"/>
      <c r="K15" s="22"/>
      <c r="L15" s="22"/>
      <c r="M15" s="22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>
      <c r="A16" s="38" t="s">
        <v>6</v>
      </c>
      <c r="B16" s="253">
        <f>'BW upit'!C9</f>
        <v>610290264</v>
      </c>
      <c r="C16" s="253">
        <f t="shared" si="0"/>
        <v>9660853</v>
      </c>
      <c r="D16" s="253">
        <f>'BW upit'!E9</f>
        <v>619951117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</row>
    <row r="17" spans="1:26" s="5" customFormat="1" ht="18" customHeight="1">
      <c r="A17" s="39" t="s">
        <v>12</v>
      </c>
      <c r="B17" s="253">
        <f>B13-B16</f>
        <v>-4487749</v>
      </c>
      <c r="C17" s="253">
        <f t="shared" ref="C17:D17" si="2">C13-C16</f>
        <v>-5318039</v>
      </c>
      <c r="D17" s="253">
        <f t="shared" si="2"/>
        <v>-9805788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6" customFormat="1" ht="14.25" customHeight="1">
      <c r="A18" s="25"/>
      <c r="B18" s="29"/>
      <c r="C18" s="29"/>
      <c r="D18" s="29"/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6" customFormat="1" ht="18.75" customHeight="1">
      <c r="A19" s="258" t="s">
        <v>17</v>
      </c>
      <c r="B19" s="258"/>
      <c r="C19" s="258"/>
      <c r="D19" s="258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6.75" customHeight="1">
      <c r="A20" s="40"/>
      <c r="B20" s="41"/>
      <c r="C20" s="41"/>
      <c r="D20" s="41"/>
      <c r="E20" s="24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6" customFormat="1" ht="32.25" customHeight="1">
      <c r="A21" s="42"/>
      <c r="B21" s="35" t="str">
        <f>B9</f>
        <v>Plan 
2024.</v>
      </c>
      <c r="C21" s="35" t="str">
        <f>C9</f>
        <v>Povećanje/smanjenje</v>
      </c>
      <c r="D21" s="35" t="str">
        <f>D9</f>
        <v>Novi plan 
2024.</v>
      </c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17" customFormat="1">
      <c r="A22" s="43">
        <v>1</v>
      </c>
      <c r="B22" s="44">
        <v>2</v>
      </c>
      <c r="C22" s="44">
        <v>3</v>
      </c>
      <c r="D22" s="44">
        <v>4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6" customFormat="1" ht="30">
      <c r="A23" s="251" t="s">
        <v>7</v>
      </c>
      <c r="B23" s="252"/>
      <c r="C23" s="252"/>
      <c r="D23" s="252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6" customFormat="1" ht="30">
      <c r="A24" s="251" t="s">
        <v>8</v>
      </c>
      <c r="B24" s="252">
        <f>'BW upit'!C12</f>
        <v>240000</v>
      </c>
      <c r="C24" s="252">
        <f t="shared" ref="C24:C26" si="3">D24-B24</f>
        <v>0</v>
      </c>
      <c r="D24" s="252">
        <f>'BW upit'!E12</f>
        <v>240000</v>
      </c>
      <c r="E24" s="19"/>
      <c r="F24" s="2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30">
      <c r="A25" s="251" t="s">
        <v>14</v>
      </c>
      <c r="B25" s="252">
        <f>'BW upit'!C13</f>
        <v>6146083</v>
      </c>
      <c r="C25" s="252">
        <f t="shared" si="3"/>
        <v>7666370</v>
      </c>
      <c r="D25" s="252">
        <f>'BW upit'!E13</f>
        <v>13812453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15" customHeight="1">
      <c r="A26" s="251" t="s">
        <v>15</v>
      </c>
      <c r="B26" s="252">
        <f>'BW upit'!C14</f>
        <v>-1418334</v>
      </c>
      <c r="C26" s="252">
        <f t="shared" si="3"/>
        <v>-2348331</v>
      </c>
      <c r="D26" s="252">
        <f>'BW upit'!E14</f>
        <v>-3766665</v>
      </c>
      <c r="E26" s="19"/>
      <c r="F26" s="2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5" customFormat="1" ht="18.75" customHeight="1">
      <c r="A27" s="45" t="s">
        <v>13</v>
      </c>
      <c r="B27" s="253">
        <f>+B23-B24+B25+B26</f>
        <v>4487749</v>
      </c>
      <c r="C27" s="253">
        <f t="shared" ref="C27:D27" si="4">+C23-C24+C25+C26</f>
        <v>5318039</v>
      </c>
      <c r="D27" s="253">
        <f t="shared" si="4"/>
        <v>9805788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6" customFormat="1" ht="18" customHeight="1">
      <c r="A28" s="45" t="s">
        <v>9</v>
      </c>
      <c r="B28" s="253">
        <f>+B17+B27</f>
        <v>0</v>
      </c>
      <c r="C28" s="253">
        <f t="shared" ref="C28:D28" si="5">+C17+C27</f>
        <v>0</v>
      </c>
      <c r="D28" s="253">
        <f t="shared" si="5"/>
        <v>0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/>
    <row r="30" spans="1:26" s="4" customFormat="1" ht="15" customHeight="1">
      <c r="B30" s="26"/>
      <c r="C30" s="26"/>
      <c r="D30" s="26"/>
    </row>
    <row r="31" spans="1:26" s="4" customFormat="1" ht="15" customHeight="1">
      <c r="B31" s="26"/>
      <c r="C31" s="26"/>
      <c r="D31" s="26"/>
    </row>
    <row r="32" spans="1:26" s="4" customFormat="1" ht="17.25" customHeight="1">
      <c r="B32" s="26"/>
      <c r="C32" s="26"/>
      <c r="D32" s="26"/>
    </row>
    <row r="33" spans="2:4" s="4" customFormat="1" ht="15" customHeight="1">
      <c r="B33" s="26"/>
      <c r="C33" s="26"/>
      <c r="D33" s="26"/>
    </row>
    <row r="34" spans="2:4" s="4" customFormat="1" ht="15" customHeight="1">
      <c r="B34" s="26"/>
      <c r="C34" s="26"/>
      <c r="D34" s="26"/>
    </row>
    <row r="35" spans="2:4" s="4" customFormat="1" ht="15" customHeight="1">
      <c r="B35" s="26"/>
      <c r="C35" s="26"/>
      <c r="D35" s="26"/>
    </row>
    <row r="36" spans="2:4" s="4" customFormat="1" ht="15" customHeight="1">
      <c r="B36" s="26"/>
      <c r="C36" s="26"/>
      <c r="D36" s="26"/>
    </row>
    <row r="37" spans="2:4" s="4" customFormat="1" ht="15" customHeight="1">
      <c r="B37" s="26"/>
      <c r="C37" s="26"/>
      <c r="D37" s="26"/>
    </row>
    <row r="38" spans="2:4" s="4" customFormat="1" ht="15" customHeight="1">
      <c r="B38" s="26"/>
      <c r="C38" s="26"/>
      <c r="D38" s="26"/>
    </row>
    <row r="39" spans="2:4" s="4" customFormat="1" ht="15" customHeight="1">
      <c r="B39" s="26"/>
      <c r="C39" s="26"/>
      <c r="D39" s="26"/>
    </row>
    <row r="40" spans="2:4" s="4" customFormat="1" ht="15" customHeight="1">
      <c r="B40" s="26"/>
      <c r="C40" s="26"/>
      <c r="D40" s="26"/>
    </row>
    <row r="41" spans="2:4" s="4" customFormat="1" ht="15" customHeight="1">
      <c r="B41" s="26"/>
      <c r="C41" s="26"/>
      <c r="D41" s="26"/>
    </row>
    <row r="42" spans="2:4" s="4" customFormat="1" ht="15" customHeight="1">
      <c r="B42" s="26"/>
      <c r="C42" s="26"/>
      <c r="D42" s="26"/>
    </row>
    <row r="43" spans="2:4" s="4" customFormat="1" ht="15" customHeight="1">
      <c r="B43" s="26"/>
      <c r="C43" s="26"/>
      <c r="D43" s="26"/>
    </row>
    <row r="44" spans="2:4" s="4" customFormat="1" ht="15" customHeight="1">
      <c r="B44" s="26"/>
      <c r="C44" s="26"/>
      <c r="D44" s="26"/>
    </row>
    <row r="45" spans="2:4" s="4" customFormat="1" ht="15" customHeight="1">
      <c r="B45" s="26"/>
      <c r="C45" s="26"/>
      <c r="D45" s="26"/>
    </row>
    <row r="46" spans="2:4" s="4" customFormat="1" ht="15" customHeight="1">
      <c r="B46" s="26"/>
      <c r="C46" s="26"/>
      <c r="D46" s="26"/>
    </row>
    <row r="47" spans="2:4" s="4" customFormat="1" ht="15" customHeight="1">
      <c r="B47" s="26"/>
      <c r="C47" s="26"/>
      <c r="D47" s="26"/>
    </row>
    <row r="48" spans="2:4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</sheetData>
  <mergeCells count="5">
    <mergeCell ref="A3:D3"/>
    <mergeCell ref="A1:D1"/>
    <mergeCell ref="A5:D5"/>
    <mergeCell ref="A7:D7"/>
    <mergeCell ref="A19:D19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  <ignoredErrors>
    <ignoredError sqref="C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A3" sqref="A3:I3"/>
    </sheetView>
  </sheetViews>
  <sheetFormatPr defaultRowHeight="12.75"/>
  <cols>
    <col min="1" max="1" width="9.83203125" style="55" customWidth="1"/>
    <col min="2" max="2" width="10.83203125" style="55" customWidth="1"/>
    <col min="3" max="3" width="6.83203125" style="55" customWidth="1"/>
    <col min="4" max="4" width="82.6640625" style="55" customWidth="1"/>
    <col min="5" max="5" width="27.6640625" style="55" hidden="1" customWidth="1"/>
    <col min="6" max="6" width="81.33203125" style="106" hidden="1" customWidth="1"/>
    <col min="7" max="7" width="20.6640625" style="55" customWidth="1"/>
    <col min="8" max="8" width="23.83203125" style="57" customWidth="1"/>
    <col min="9" max="9" width="20.83203125" style="55" customWidth="1"/>
    <col min="10" max="11" width="18" style="55" bestFit="1" customWidth="1"/>
    <col min="12" max="12" width="13.6640625" style="55" bestFit="1" customWidth="1"/>
    <col min="13" max="13" width="18" style="55" bestFit="1" customWidth="1"/>
    <col min="14" max="14" width="11" style="55" bestFit="1" customWidth="1"/>
    <col min="15" max="15" width="18" style="55" bestFit="1" customWidth="1"/>
    <col min="16" max="16" width="11" style="55" bestFit="1" customWidth="1"/>
    <col min="17" max="16384" width="9.33203125" style="55"/>
  </cols>
  <sheetData>
    <row r="1" spans="1:17" ht="16.5">
      <c r="A1" s="259" t="s">
        <v>38</v>
      </c>
      <c r="B1" s="260"/>
      <c r="C1" s="260"/>
      <c r="D1" s="260"/>
      <c r="E1" s="260"/>
      <c r="F1" s="260"/>
      <c r="G1" s="260"/>
      <c r="H1" s="260"/>
      <c r="I1" s="260"/>
    </row>
    <row r="2" spans="1:17" ht="16.5">
      <c r="A2" s="56"/>
      <c r="F2" s="55"/>
    </row>
    <row r="3" spans="1:17" ht="15.75">
      <c r="A3" s="261" t="s">
        <v>39</v>
      </c>
      <c r="B3" s="261"/>
      <c r="C3" s="261"/>
      <c r="D3" s="261"/>
      <c r="E3" s="261"/>
      <c r="F3" s="261"/>
      <c r="G3" s="261"/>
      <c r="H3" s="261"/>
      <c r="I3" s="261"/>
    </row>
    <row r="4" spans="1:17" ht="15.75">
      <c r="A4" s="58"/>
      <c r="B4" s="59"/>
      <c r="C4" s="59"/>
      <c r="D4" s="59"/>
      <c r="E4" s="59"/>
      <c r="F4" s="59"/>
      <c r="G4" s="60"/>
      <c r="H4" s="61"/>
      <c r="I4" s="60"/>
    </row>
    <row r="5" spans="1:17">
      <c r="F5" s="55"/>
      <c r="G5" s="62"/>
      <c r="H5" s="63"/>
      <c r="I5" s="62"/>
    </row>
    <row r="6" spans="1:17" s="66" customFormat="1" ht="28.5">
      <c r="A6" s="64" t="s">
        <v>40</v>
      </c>
      <c r="B6" s="64" t="s">
        <v>41</v>
      </c>
      <c r="C6" s="64" t="s">
        <v>42</v>
      </c>
      <c r="D6" s="64" t="s">
        <v>43</v>
      </c>
      <c r="E6" s="65"/>
      <c r="F6" s="65"/>
      <c r="G6" s="65" t="str">
        <f>G8</f>
        <v>Plan 
2024.</v>
      </c>
      <c r="H6" s="65" t="str">
        <f>H8</f>
        <v>Povećanje/smanjenje</v>
      </c>
      <c r="I6" s="65" t="str">
        <f>I8</f>
        <v>Novi plan 
2024.</v>
      </c>
    </row>
    <row r="7" spans="1:17" s="70" customFormat="1" ht="11.25">
      <c r="A7" s="67">
        <v>1</v>
      </c>
      <c r="B7" s="67">
        <v>2</v>
      </c>
      <c r="C7" s="67">
        <v>3</v>
      </c>
      <c r="D7" s="67">
        <v>4</v>
      </c>
      <c r="E7" s="68"/>
      <c r="F7" s="68"/>
      <c r="G7" s="69">
        <v>5</v>
      </c>
      <c r="H7" s="69">
        <v>6</v>
      </c>
      <c r="I7" s="69">
        <v>7</v>
      </c>
    </row>
    <row r="8" spans="1:17" ht="22.5" hidden="1">
      <c r="A8" s="71" t="str">
        <f t="shared" ref="A8:A32" si="0">IF(ISNUMBER(SEARCH("XXX", E8)),LEFT(E8, LEN(E8)-3),"")</f>
        <v/>
      </c>
      <c r="B8" s="72" t="str">
        <f t="shared" ref="B8:B32" si="1">IF(ISNUMBER(SEARCH("YYY", E8)),LEFT(E8, LEN(E8)-3),"")</f>
        <v/>
      </c>
      <c r="C8" s="72" t="str">
        <f t="shared" ref="C8:C32" si="2">IF(ISNUMBER(VALUE(E8)),E8,"")</f>
        <v/>
      </c>
      <c r="D8" s="72" t="str">
        <f>IF(ISNUMBER(SEARCH("XXX", E8)),VLOOKUP(CONCATENATE("DRRH/",LEFT(E8, LEN(E8)-3)),[1]List1!A$2:B$17,2,FALSE),IF(ISNUMBER(SEARCH("YYY", E8)),VLOOKUP(CONCATENATE("DRRH/",LEFT(E8, LEN(E8)-3)),[1]List1!C$2:D$17,2,FALSE),F8))</f>
        <v/>
      </c>
      <c r="E8" s="73" t="s">
        <v>18</v>
      </c>
      <c r="F8" s="73" t="s">
        <v>18</v>
      </c>
      <c r="G8" s="74" t="s">
        <v>36</v>
      </c>
      <c r="H8" s="75" t="s">
        <v>32</v>
      </c>
      <c r="I8" s="74" t="s">
        <v>37</v>
      </c>
      <c r="J8" s="76"/>
      <c r="K8" s="76"/>
      <c r="L8" s="76"/>
      <c r="M8" s="76"/>
      <c r="N8" s="76"/>
      <c r="O8" s="77"/>
      <c r="P8" s="77"/>
      <c r="Q8" s="77"/>
    </row>
    <row r="9" spans="1:17" hidden="1">
      <c r="A9" s="71" t="str">
        <f t="shared" si="0"/>
        <v/>
      </c>
      <c r="B9" s="72" t="str">
        <f t="shared" si="1"/>
        <v/>
      </c>
      <c r="C9" s="72" t="str">
        <f t="shared" si="2"/>
        <v/>
      </c>
      <c r="D9" s="72" t="str">
        <f>IF(ISNUMBER(SEARCH("XXX", E9)),VLOOKUP(CONCATENATE("DRRH/",LEFT(E9, LEN(E9)-3)),[1]List1!A$2:B$17,2,FALSE),IF(ISNUMBER(SEARCH("YYY", E9)),VLOOKUP(CONCATENATE("DRRH/",LEFT(E9, LEN(E9)-3)),[1]List1!C$2:D$17,2,FALSE),F9))</f>
        <v/>
      </c>
      <c r="E9" s="78" t="s">
        <v>44</v>
      </c>
      <c r="F9" s="78" t="s">
        <v>18</v>
      </c>
      <c r="G9" s="79" t="s">
        <v>19</v>
      </c>
      <c r="H9" s="79" t="s">
        <v>19</v>
      </c>
      <c r="I9" s="79" t="s">
        <v>19</v>
      </c>
      <c r="J9" s="80"/>
      <c r="K9" s="80"/>
      <c r="L9" s="76"/>
      <c r="M9" s="76"/>
      <c r="N9" s="76"/>
      <c r="O9" s="77"/>
      <c r="P9" s="77"/>
      <c r="Q9" s="77"/>
    </row>
    <row r="10" spans="1:17" ht="13.5">
      <c r="A10" s="81" t="str">
        <f t="shared" si="0"/>
        <v/>
      </c>
      <c r="B10" s="82" t="str">
        <f t="shared" si="1"/>
        <v/>
      </c>
      <c r="C10" s="82" t="str">
        <f t="shared" si="2"/>
        <v/>
      </c>
      <c r="D10" s="83" t="s">
        <v>4</v>
      </c>
      <c r="E10" s="84" t="s">
        <v>4</v>
      </c>
      <c r="F10" s="84" t="s">
        <v>18</v>
      </c>
      <c r="G10" s="85">
        <f>G11+G30</f>
        <v>-605802515</v>
      </c>
      <c r="H10" s="85">
        <f>H11</f>
        <v>-4342814</v>
      </c>
      <c r="I10" s="85">
        <f t="shared" ref="I10" si="3">I11+I30</f>
        <v>-610145329</v>
      </c>
      <c r="J10" s="87"/>
      <c r="K10" s="87"/>
      <c r="L10" s="76"/>
      <c r="M10" s="76"/>
      <c r="N10" s="76"/>
      <c r="O10" s="77"/>
      <c r="P10" s="77"/>
      <c r="Q10" s="77"/>
    </row>
    <row r="11" spans="1:17">
      <c r="A11" s="88" t="str">
        <f t="shared" si="0"/>
        <v>6</v>
      </c>
      <c r="B11" s="89" t="str">
        <f t="shared" si="1"/>
        <v/>
      </c>
      <c r="C11" s="89" t="str">
        <f t="shared" si="2"/>
        <v/>
      </c>
      <c r="D11" s="89" t="str">
        <f>IF(ISNUMBER(SEARCH("XXX", E11)),VLOOKUP(CONCATENATE("DRRH/",LEFT(E11, LEN(E11)-3)),[1]List1!A$2:B$17,2,FALSE),IF(ISNUMBER(SEARCH("YYY", E11)),VLOOKUP(CONCATENATE("DRRH/",LEFT(E11, LEN(E11)-3)),[1]List1!C$2:D$17,2,FALSE),F11))</f>
        <v>Prihodi poslovanja</v>
      </c>
      <c r="E11" s="84" t="s">
        <v>45</v>
      </c>
      <c r="F11" s="84" t="s">
        <v>18</v>
      </c>
      <c r="G11" s="85">
        <f>G12+G16+G18+G20+G23+G27</f>
        <v>-605778715</v>
      </c>
      <c r="H11" s="85">
        <f t="shared" ref="H11:I11" si="4">H12+H16+H18+H20+H23+H27</f>
        <v>-4342814</v>
      </c>
      <c r="I11" s="85">
        <f t="shared" si="4"/>
        <v>-610121529</v>
      </c>
      <c r="J11" s="90"/>
      <c r="K11" s="90"/>
      <c r="L11" s="90"/>
      <c r="M11" s="90"/>
      <c r="N11" s="90"/>
      <c r="O11" s="91"/>
      <c r="P11" s="91"/>
      <c r="Q11" s="91"/>
    </row>
    <row r="12" spans="1:17">
      <c r="A12" s="88" t="str">
        <f t="shared" si="0"/>
        <v/>
      </c>
      <c r="B12" s="89" t="str">
        <f t="shared" si="1"/>
        <v>63</v>
      </c>
      <c r="C12" s="89" t="str">
        <f t="shared" si="2"/>
        <v/>
      </c>
      <c r="D12" s="89" t="str">
        <f>IF(ISNUMBER(SEARCH("XXX", E12)),VLOOKUP(CONCATENATE("DRRH/",LEFT(E12, LEN(E12)-3)),[1]List1!A$2:B$17,2,FALSE),IF(ISNUMBER(SEARCH("YYY", E12)),VLOOKUP(CONCATENATE("DRRH/",LEFT(E12, LEN(E12)-3)),[1]List1!C$2:D$17,2,FALSE),F12))</f>
        <v>Pomoći iz inozemstva (darovnice) i od subjekata unutar općeg proračuna</v>
      </c>
      <c r="E12" s="92" t="s">
        <v>46</v>
      </c>
      <c r="F12" s="92" t="s">
        <v>18</v>
      </c>
      <c r="G12" s="85">
        <v>-11887900</v>
      </c>
      <c r="H12" s="86">
        <v>-3723659</v>
      </c>
      <c r="I12" s="85">
        <v>-15611559</v>
      </c>
      <c r="J12" s="90"/>
      <c r="K12" s="90"/>
      <c r="L12" s="90"/>
      <c r="M12" s="90"/>
      <c r="N12" s="90"/>
      <c r="O12" s="91"/>
      <c r="P12" s="91"/>
      <c r="Q12" s="91"/>
    </row>
    <row r="13" spans="1:17">
      <c r="A13" s="93" t="str">
        <f t="shared" si="0"/>
        <v/>
      </c>
      <c r="B13" s="94" t="str">
        <f t="shared" si="1"/>
        <v/>
      </c>
      <c r="C13" s="94" t="str">
        <f t="shared" si="2"/>
        <v>51</v>
      </c>
      <c r="D13" s="94" t="str">
        <f>IF(ISNUMBER(SEARCH("XXX", E13)),VLOOKUP(CONCATENATE("DRRH/",LEFT(E13, LEN(E13)-3)),[1]List1!A$2:B$17,2,FALSE),IF(ISNUMBER(SEARCH("YYY", E13)),VLOOKUP(CONCATENATE("DRRH/",LEFT(E13, LEN(E13)-3)),[1]List1!C$2:D$17,2,FALSE),F13))</f>
        <v>Pomoći EU</v>
      </c>
      <c r="E13" s="95" t="s">
        <v>47</v>
      </c>
      <c r="F13" s="96" t="s">
        <v>48</v>
      </c>
      <c r="G13" s="97">
        <v>-187900</v>
      </c>
      <c r="H13" s="98" t="s">
        <v>18</v>
      </c>
      <c r="I13" s="97">
        <v>-187900</v>
      </c>
      <c r="J13" s="80"/>
      <c r="K13" s="80"/>
      <c r="L13" s="90"/>
      <c r="M13" s="90"/>
      <c r="N13" s="90"/>
      <c r="O13" s="91"/>
      <c r="P13" s="91"/>
      <c r="Q13" s="91"/>
    </row>
    <row r="14" spans="1:17" s="100" customFormat="1">
      <c r="A14" s="93" t="str">
        <f t="shared" si="0"/>
        <v/>
      </c>
      <c r="B14" s="94" t="str">
        <f t="shared" si="1"/>
        <v/>
      </c>
      <c r="C14" s="94" t="str">
        <f t="shared" si="2"/>
        <v>52</v>
      </c>
      <c r="D14" s="94" t="str">
        <f>IF(ISNUMBER(SEARCH("XXX", E14)),VLOOKUP(CONCATENATE("DRRH/",LEFT(E14, LEN(E14)-3)),[1]List1!A$2:B$17,2,FALSE),IF(ISNUMBER(SEARCH("YYY", E14)),VLOOKUP(CONCATENATE("DRRH/",LEFT(E14, LEN(E14)-3)),[1]List1!C$2:D$17,2,FALSE),F14))</f>
        <v>Ostale pomoći</v>
      </c>
      <c r="E14" s="95" t="s">
        <v>49</v>
      </c>
      <c r="F14" s="96" t="s">
        <v>50</v>
      </c>
      <c r="G14" s="97">
        <v>-5700000</v>
      </c>
      <c r="H14" s="99">
        <v>-9723659</v>
      </c>
      <c r="I14" s="97">
        <v>-15423659</v>
      </c>
      <c r="J14" s="80"/>
      <c r="K14" s="80"/>
      <c r="L14" s="90"/>
      <c r="M14" s="90"/>
      <c r="N14" s="90"/>
      <c r="O14" s="91"/>
      <c r="P14" s="91"/>
      <c r="Q14" s="91"/>
    </row>
    <row r="15" spans="1:17">
      <c r="A15" s="93" t="str">
        <f t="shared" si="0"/>
        <v/>
      </c>
      <c r="B15" s="94" t="str">
        <f t="shared" si="1"/>
        <v/>
      </c>
      <c r="C15" s="94" t="str">
        <f t="shared" si="2"/>
        <v>58</v>
      </c>
      <c r="D15" s="94" t="str">
        <f>IF(ISNUMBER(SEARCH("XXX", E15)),VLOOKUP(CONCATENATE("DRRH/",LEFT(E15, LEN(E15)-3)),[1]List1!A$2:B$17,2,FALSE),IF(ISNUMBER(SEARCH("YYY", E15)),VLOOKUP(CONCATENATE("DRRH/",LEFT(E15, LEN(E15)-3)),[1]List1!C$2:D$17,2,FALSE),F15))</f>
        <v>Instrumenti EU nove generacije</v>
      </c>
      <c r="E15" s="95" t="s">
        <v>51</v>
      </c>
      <c r="F15" s="96" t="s">
        <v>52</v>
      </c>
      <c r="G15" s="97">
        <v>-6000000</v>
      </c>
      <c r="H15" s="99">
        <v>6000000</v>
      </c>
      <c r="I15" s="98" t="s">
        <v>18</v>
      </c>
      <c r="J15" s="80"/>
      <c r="K15" s="80"/>
      <c r="L15" s="90"/>
      <c r="M15" s="90"/>
      <c r="N15" s="90"/>
      <c r="O15" s="91"/>
      <c r="P15" s="91"/>
      <c r="Q15" s="91"/>
    </row>
    <row r="16" spans="1:17">
      <c r="A16" s="88" t="str">
        <f t="shared" si="0"/>
        <v/>
      </c>
      <c r="B16" s="89" t="str">
        <f t="shared" si="1"/>
        <v>64</v>
      </c>
      <c r="C16" s="89" t="str">
        <f t="shared" si="2"/>
        <v/>
      </c>
      <c r="D16" s="89" t="str">
        <f>IF(ISNUMBER(SEARCH("XXX", E16)),VLOOKUP(CONCATENATE("DRRH/",LEFT(E16, LEN(E16)-3)),[1]List1!A$2:B$17,2,FALSE),IF(ISNUMBER(SEARCH("YYY", E16)),VLOOKUP(CONCATENATE("DRRH/",LEFT(E16, LEN(E16)-3)),[1]List1!C$2:D$17,2,FALSE),F16))</f>
        <v>Prihodi od imovine</v>
      </c>
      <c r="E16" s="92" t="s">
        <v>53</v>
      </c>
      <c r="F16" s="92" t="s">
        <v>18</v>
      </c>
      <c r="G16" s="85">
        <v>-9000</v>
      </c>
      <c r="H16" s="86">
        <v>-5370</v>
      </c>
      <c r="I16" s="85">
        <v>-14370</v>
      </c>
      <c r="J16" s="90"/>
      <c r="K16" s="90"/>
      <c r="L16" s="90"/>
      <c r="M16" s="90"/>
      <c r="N16" s="90"/>
      <c r="O16" s="91"/>
      <c r="P16" s="91"/>
      <c r="Q16" s="91"/>
    </row>
    <row r="17" spans="1:11">
      <c r="A17" s="101" t="str">
        <f t="shared" si="0"/>
        <v/>
      </c>
      <c r="B17" s="102" t="str">
        <f t="shared" si="1"/>
        <v/>
      </c>
      <c r="C17" s="102" t="str">
        <f t="shared" si="2"/>
        <v>31</v>
      </c>
      <c r="D17" s="102" t="str">
        <f>IF(ISNUMBER(SEARCH("XXX", E17)),VLOOKUP(CONCATENATE("DRRH/",LEFT(E17, LEN(E17)-3)),[1]List1!A$2:B$17,2,FALSE),IF(ISNUMBER(SEARCH("YYY", E17)),VLOOKUP(CONCATENATE("DRRH/",LEFT(E17, LEN(E17)-3)),[1]List1!C$2:D$17,2,FALSE),F17))</f>
        <v>Vlastiti prihodi</v>
      </c>
      <c r="E17" s="95" t="s">
        <v>54</v>
      </c>
      <c r="F17" s="96" t="s">
        <v>55</v>
      </c>
      <c r="G17" s="97">
        <v>-9000</v>
      </c>
      <c r="H17" s="99">
        <v>-5370</v>
      </c>
      <c r="I17" s="97">
        <v>-14370</v>
      </c>
      <c r="J17" s="103"/>
      <c r="K17" s="103"/>
    </row>
    <row r="18" spans="1:11" ht="12.75" customHeight="1">
      <c r="A18" s="88" t="str">
        <f t="shared" si="0"/>
        <v/>
      </c>
      <c r="B18" s="89" t="str">
        <f t="shared" si="1"/>
        <v>65</v>
      </c>
      <c r="C18" s="89" t="str">
        <f t="shared" si="2"/>
        <v/>
      </c>
      <c r="D18" s="89" t="str">
        <f>IF(ISNUMBER(SEARCH("XXX", E18)),VLOOKUP(CONCATENATE("DRRH/",LEFT(E18, LEN(E18)-3)),[1]List1!A$2:B$17,2,FALSE),IF(ISNUMBER(SEARCH("YYY", E18)),VLOOKUP(CONCATENATE("DRRH/",LEFT(E18, LEN(E18)-3)),[1]List1!C$2:D$17,2,FALSE),F18))</f>
        <v>Prihodi od upravnih i administrativnih pristojbi, pristojbi po posebnim propisima i naknada</v>
      </c>
      <c r="E18" s="92" t="s">
        <v>56</v>
      </c>
      <c r="F18" s="92" t="s">
        <v>18</v>
      </c>
      <c r="G18" s="85">
        <v>-18323500</v>
      </c>
      <c r="H18" s="86">
        <v>-9010000</v>
      </c>
      <c r="I18" s="85">
        <v>-27333500</v>
      </c>
      <c r="J18" s="91"/>
      <c r="K18" s="91"/>
    </row>
    <row r="19" spans="1:11">
      <c r="A19" s="101" t="str">
        <f t="shared" si="0"/>
        <v/>
      </c>
      <c r="B19" s="102" t="str">
        <f t="shared" si="1"/>
        <v/>
      </c>
      <c r="C19" s="102" t="str">
        <f t="shared" si="2"/>
        <v>43</v>
      </c>
      <c r="D19" s="102" t="str">
        <f>IF(ISNUMBER(SEARCH("XXX", E19)),VLOOKUP(CONCATENATE("DRRH/",LEFT(E19, LEN(E19)-3)),[1]List1!A$2:B$17,2,FALSE),IF(ISNUMBER(SEARCH("YYY", E19)),VLOOKUP(CONCATENATE("DRRH/",LEFT(E19, LEN(E19)-3)),[1]List1!C$2:D$17,2,FALSE),F19))</f>
        <v>Ostali prihodi za posebne namjene</v>
      </c>
      <c r="E19" s="95" t="s">
        <v>57</v>
      </c>
      <c r="F19" s="96" t="s">
        <v>58</v>
      </c>
      <c r="G19" s="97">
        <v>-18323500</v>
      </c>
      <c r="H19" s="99">
        <v>-9010000</v>
      </c>
      <c r="I19" s="97">
        <v>-27333500</v>
      </c>
      <c r="J19" s="103"/>
      <c r="K19" s="103"/>
    </row>
    <row r="20" spans="1:11">
      <c r="A20" s="88" t="str">
        <f t="shared" si="0"/>
        <v/>
      </c>
      <c r="B20" s="89" t="str">
        <f t="shared" si="1"/>
        <v>66</v>
      </c>
      <c r="C20" s="89" t="str">
        <f t="shared" si="2"/>
        <v/>
      </c>
      <c r="D20" s="89" t="str">
        <f>IF(ISNUMBER(SEARCH("XXX", E20)),VLOOKUP(CONCATENATE("DRRH/",LEFT(E20, LEN(E20)-3)),[1]List1!A$2:B$17,2,FALSE),IF(ISNUMBER(SEARCH("YYY", E20)),VLOOKUP(CONCATENATE("DRRH/",LEFT(E20, LEN(E20)-3)),[1]List1!C$2:D$17,2,FALSE),F20))</f>
        <v>Prihodi od prodaje proizvoda i robe te pruženih usluga i prihodi od donacija</v>
      </c>
      <c r="E20" s="92" t="s">
        <v>59</v>
      </c>
      <c r="F20" s="92" t="s">
        <v>18</v>
      </c>
      <c r="G20" s="85">
        <v>-13441000</v>
      </c>
      <c r="H20" s="86">
        <v>-200000</v>
      </c>
      <c r="I20" s="85">
        <v>-13641000</v>
      </c>
      <c r="J20" s="91"/>
      <c r="K20" s="91"/>
    </row>
    <row r="21" spans="1:11">
      <c r="A21" s="101" t="str">
        <f t="shared" si="0"/>
        <v/>
      </c>
      <c r="B21" s="102" t="str">
        <f t="shared" si="1"/>
        <v/>
      </c>
      <c r="C21" s="102" t="str">
        <f t="shared" si="2"/>
        <v>31</v>
      </c>
      <c r="D21" s="102" t="str">
        <f>IF(ISNUMBER(SEARCH("XXX", E21)),VLOOKUP(CONCATENATE("DRRH/",LEFT(E21, LEN(E21)-3)),[1]List1!A$2:B$17,2,FALSE),IF(ISNUMBER(SEARCH("YYY", E21)),VLOOKUP(CONCATENATE("DRRH/",LEFT(E21, LEN(E21)-3)),[1]List1!C$2:D$17,2,FALSE),F21))</f>
        <v>Vlastiti prihodi</v>
      </c>
      <c r="E21" s="95" t="s">
        <v>54</v>
      </c>
      <c r="F21" s="96" t="s">
        <v>55</v>
      </c>
      <c r="G21" s="97">
        <v>-13141000</v>
      </c>
      <c r="H21" s="98" t="s">
        <v>18</v>
      </c>
      <c r="I21" s="97">
        <v>-13141000</v>
      </c>
      <c r="J21" s="103"/>
      <c r="K21" s="103"/>
    </row>
    <row r="22" spans="1:11">
      <c r="A22" s="101" t="str">
        <f t="shared" si="0"/>
        <v/>
      </c>
      <c r="B22" s="102" t="str">
        <f t="shared" si="1"/>
        <v/>
      </c>
      <c r="C22" s="102" t="str">
        <f t="shared" si="2"/>
        <v>61</v>
      </c>
      <c r="D22" s="102" t="str">
        <f>IF(ISNUMBER(SEARCH("XXX", E22)),VLOOKUP(CONCATENATE("DRRH/",LEFT(E22, LEN(E22)-3)),[1]List1!A$2:B$17,2,FALSE),IF(ISNUMBER(SEARCH("YYY", E22)),VLOOKUP(CONCATENATE("DRRH/",LEFT(E22, LEN(E22)-3)),[1]List1!C$2:D$17,2,FALSE),F22))</f>
        <v>Donacije</v>
      </c>
      <c r="E22" s="95" t="s">
        <v>60</v>
      </c>
      <c r="F22" s="96" t="s">
        <v>61</v>
      </c>
      <c r="G22" s="97">
        <v>-300000</v>
      </c>
      <c r="H22" s="99">
        <v>-200000</v>
      </c>
      <c r="I22" s="97">
        <v>-500000</v>
      </c>
      <c r="J22" s="103"/>
      <c r="K22" s="103"/>
    </row>
    <row r="23" spans="1:11">
      <c r="A23" s="88" t="str">
        <f t="shared" si="0"/>
        <v/>
      </c>
      <c r="B23" s="89" t="str">
        <f t="shared" si="1"/>
        <v>67</v>
      </c>
      <c r="C23" s="89" t="str">
        <f t="shared" si="2"/>
        <v/>
      </c>
      <c r="D23" s="89" t="str">
        <f>IF(ISNUMBER(SEARCH("XXX", E23)),VLOOKUP(CONCATENATE("DRRH/",LEFT(E23, LEN(E23)-3)),[1]List1!A$2:B$17,2,FALSE),IF(ISNUMBER(SEARCH("YYY", E23)),VLOOKUP(CONCATENATE("DRRH/",LEFT(E23, LEN(E23)-3)),[1]List1!C$2:D$17,2,FALSE),F23))</f>
        <v>Prihodi iz proračuna</v>
      </c>
      <c r="E23" s="92" t="s">
        <v>62</v>
      </c>
      <c r="F23" s="92" t="s">
        <v>18</v>
      </c>
      <c r="G23" s="85">
        <f>SUM(G24:G26)</f>
        <v>-562066315</v>
      </c>
      <c r="H23" s="85">
        <f t="shared" ref="H23:I23" si="5">SUM(H24:H26)</f>
        <v>8616215</v>
      </c>
      <c r="I23" s="85">
        <f t="shared" si="5"/>
        <v>-553450100</v>
      </c>
      <c r="J23" s="91"/>
      <c r="K23" s="91"/>
    </row>
    <row r="24" spans="1:11">
      <c r="A24" s="101" t="str">
        <f t="shared" si="0"/>
        <v/>
      </c>
      <c r="B24" s="102" t="str">
        <f t="shared" si="1"/>
        <v/>
      </c>
      <c r="C24" s="102" t="str">
        <f t="shared" si="2"/>
        <v>11</v>
      </c>
      <c r="D24" s="102" t="str">
        <f>IF(ISNUMBER(SEARCH("XXX", E24)),VLOOKUP(CONCATENATE("DRRH/",LEFT(E24, LEN(E24)-3)),[1]List1!A$2:B$17,2,FALSE),IF(ISNUMBER(SEARCH("YYY", E24)),VLOOKUP(CONCATENATE("DRRH/",LEFT(E24, LEN(E24)-3)),[1]List1!C$2:D$17,2,FALSE),F24))</f>
        <v>Opći prihodi i primici</v>
      </c>
      <c r="E24" s="95" t="s">
        <v>63</v>
      </c>
      <c r="F24" s="96" t="s">
        <v>64</v>
      </c>
      <c r="G24" s="97">
        <v>-34437344</v>
      </c>
      <c r="H24" s="99">
        <v>-193785</v>
      </c>
      <c r="I24" s="97">
        <v>-34631129</v>
      </c>
      <c r="J24" s="103"/>
      <c r="K24" s="103"/>
    </row>
    <row r="25" spans="1:11">
      <c r="A25" s="101" t="str">
        <f t="shared" si="0"/>
        <v/>
      </c>
      <c r="B25" s="102" t="str">
        <f t="shared" si="1"/>
        <v/>
      </c>
      <c r="C25" s="102" t="str">
        <f t="shared" si="2"/>
        <v>43</v>
      </c>
      <c r="D25" s="102" t="str">
        <f>IF(ISNUMBER(SEARCH("XXX", E25)),VLOOKUP(CONCATENATE("DRRH/",LEFT(E25, LEN(E25)-3)),[1]List1!A$2:B$17,2,FALSE),IF(ISNUMBER(SEARCH("YYY", E25)),VLOOKUP(CONCATENATE("DRRH/",LEFT(E25, LEN(E25)-3)),[1]List1!C$2:D$17,2,FALSE),F25))</f>
        <v>Ostali prihodi za posebne namjene</v>
      </c>
      <c r="E25" s="95" t="s">
        <v>57</v>
      </c>
      <c r="F25" s="96" t="s">
        <v>58</v>
      </c>
      <c r="G25" s="97">
        <v>-487408912</v>
      </c>
      <c r="H25" s="99">
        <v>9010000</v>
      </c>
      <c r="I25" s="97">
        <v>-478398912</v>
      </c>
      <c r="J25" s="103"/>
      <c r="K25" s="103"/>
    </row>
    <row r="26" spans="1:11">
      <c r="A26" s="101"/>
      <c r="B26" s="102"/>
      <c r="C26" s="232">
        <v>81</v>
      </c>
      <c r="D26" s="102" t="s">
        <v>123</v>
      </c>
      <c r="E26" s="95"/>
      <c r="F26" s="96"/>
      <c r="G26" s="97">
        <v>-40220059</v>
      </c>
      <c r="H26" s="99">
        <v>-200000</v>
      </c>
      <c r="I26" s="97">
        <v>-40420059</v>
      </c>
      <c r="J26" s="103"/>
      <c r="K26" s="103"/>
    </row>
    <row r="27" spans="1:11">
      <c r="A27" s="88" t="str">
        <f t="shared" si="0"/>
        <v/>
      </c>
      <c r="B27" s="89" t="str">
        <f t="shared" si="1"/>
        <v>68</v>
      </c>
      <c r="C27" s="89" t="str">
        <f t="shared" si="2"/>
        <v/>
      </c>
      <c r="D27" s="89" t="str">
        <f>IF(ISNUMBER(SEARCH("XXX", E27)),VLOOKUP(CONCATENATE("DRRH/",LEFT(E27, LEN(E27)-3)),[1]List1!A$2:B$17,2,FALSE),IF(ISNUMBER(SEARCH("YYY", E27)),VLOOKUP(CONCATENATE("DRRH/",LEFT(E27, LEN(E27)-3)),[1]List1!C$2:D$17,2,FALSE),F27))</f>
        <v>Kazne, upravne mjere i ostali prihodi</v>
      </c>
      <c r="E27" s="92" t="s">
        <v>65</v>
      </c>
      <c r="F27" s="92" t="s">
        <v>18</v>
      </c>
      <c r="G27" s="85">
        <v>-51000</v>
      </c>
      <c r="H27" s="86">
        <v>-20000</v>
      </c>
      <c r="I27" s="85">
        <v>-71000</v>
      </c>
      <c r="J27" s="91"/>
      <c r="K27" s="91"/>
    </row>
    <row r="28" spans="1:11">
      <c r="A28" s="101" t="str">
        <f t="shared" si="0"/>
        <v/>
      </c>
      <c r="B28" s="102" t="str">
        <f t="shared" si="1"/>
        <v/>
      </c>
      <c r="C28" s="102" t="str">
        <f t="shared" si="2"/>
        <v>31</v>
      </c>
      <c r="D28" s="102" t="str">
        <f>IF(ISNUMBER(SEARCH("XXX", E28)),VLOOKUP(CONCATENATE("DRRH/",LEFT(E28, LEN(E28)-3)),[1]List1!A$2:B$17,2,FALSE),IF(ISNUMBER(SEARCH("YYY", E28)),VLOOKUP(CONCATENATE("DRRH/",LEFT(E28, LEN(E28)-3)),[1]List1!C$2:D$17,2,FALSE),F28))</f>
        <v>Vlastiti prihodi</v>
      </c>
      <c r="E28" s="95" t="s">
        <v>54</v>
      </c>
      <c r="F28" s="96" t="s">
        <v>55</v>
      </c>
      <c r="G28" s="97">
        <v>-50000</v>
      </c>
      <c r="H28" s="99">
        <v>-20000</v>
      </c>
      <c r="I28" s="97">
        <v>-70000</v>
      </c>
      <c r="J28" s="103"/>
      <c r="K28" s="103"/>
    </row>
    <row r="29" spans="1:11">
      <c r="A29" s="101" t="str">
        <f t="shared" si="0"/>
        <v/>
      </c>
      <c r="B29" s="102" t="str">
        <f t="shared" si="1"/>
        <v/>
      </c>
      <c r="C29" s="102" t="str">
        <f t="shared" si="2"/>
        <v>43</v>
      </c>
      <c r="D29" s="102" t="str">
        <f>IF(ISNUMBER(SEARCH("XXX", E29)),VLOOKUP(CONCATENATE("DRRH/",LEFT(E29, LEN(E29)-3)),[1]List1!A$2:B$17,2,FALSE),IF(ISNUMBER(SEARCH("YYY", E29)),VLOOKUP(CONCATENATE("DRRH/",LEFT(E29, LEN(E29)-3)),[1]List1!C$2:D$17,2,FALSE),F29))</f>
        <v>Ostali prihodi za posebne namjene</v>
      </c>
      <c r="E29" s="95" t="s">
        <v>57</v>
      </c>
      <c r="F29" s="96" t="s">
        <v>58</v>
      </c>
      <c r="G29" s="97">
        <v>-1000</v>
      </c>
      <c r="H29" s="98" t="s">
        <v>18</v>
      </c>
      <c r="I29" s="97">
        <v>-1000</v>
      </c>
      <c r="J29" s="103"/>
      <c r="K29" s="103"/>
    </row>
    <row r="30" spans="1:11">
      <c r="A30" s="88" t="str">
        <f t="shared" si="0"/>
        <v>7</v>
      </c>
      <c r="B30" s="89" t="str">
        <f t="shared" si="1"/>
        <v/>
      </c>
      <c r="C30" s="89" t="str">
        <f t="shared" si="2"/>
        <v/>
      </c>
      <c r="D30" s="89" t="str">
        <f>IF(ISNUMBER(SEARCH("XXX", E30)),VLOOKUP(CONCATENATE("DRRH/",LEFT(E30, LEN(E30)-3)),[1]List1!A$2:B$17,2,FALSE),IF(ISNUMBER(SEARCH("YYY", E30)),VLOOKUP(CONCATENATE("DRRH/",LEFT(E30, LEN(E30)-3)),[1]List1!C$2:D$17,2,FALSE),F30))</f>
        <v>Prihodi od prodaje nefinancijske imovine</v>
      </c>
      <c r="E30" s="84" t="s">
        <v>66</v>
      </c>
      <c r="F30" s="84" t="s">
        <v>18</v>
      </c>
      <c r="G30" s="85">
        <v>-23800</v>
      </c>
      <c r="H30" s="104" t="s">
        <v>18</v>
      </c>
      <c r="I30" s="85">
        <v>-23800</v>
      </c>
      <c r="J30" s="105"/>
      <c r="K30" s="105"/>
    </row>
    <row r="31" spans="1:11">
      <c r="A31" s="88" t="str">
        <f t="shared" si="0"/>
        <v/>
      </c>
      <c r="B31" s="89" t="str">
        <f t="shared" si="1"/>
        <v>72</v>
      </c>
      <c r="C31" s="89" t="str">
        <f t="shared" si="2"/>
        <v/>
      </c>
      <c r="D31" s="89" t="str">
        <f>IF(ISNUMBER(SEARCH("XXX", E31)),VLOOKUP(CONCATENATE("DRRH/",LEFT(E31, LEN(E31)-3)),[1]List1!A$2:B$17,2,FALSE),IF(ISNUMBER(SEARCH("YYY", E31)),VLOOKUP(CONCATENATE("DRRH/",LEFT(E31, LEN(E31)-3)),[1]List1!C$2:D$17,2,FALSE),F31))</f>
        <v>Prihodi od prodaje proizvedene dugotrajne imovine</v>
      </c>
      <c r="E31" s="92" t="s">
        <v>67</v>
      </c>
      <c r="F31" s="92" t="s">
        <v>18</v>
      </c>
      <c r="G31" s="85">
        <v>-23800</v>
      </c>
      <c r="H31" s="104" t="s">
        <v>18</v>
      </c>
      <c r="I31" s="85">
        <v>-23800</v>
      </c>
      <c r="J31" s="105"/>
      <c r="K31" s="105"/>
    </row>
    <row r="32" spans="1:11">
      <c r="A32" s="101" t="str">
        <f t="shared" si="0"/>
        <v/>
      </c>
      <c r="B32" s="102" t="str">
        <f t="shared" si="1"/>
        <v/>
      </c>
      <c r="C32" s="102" t="str">
        <f t="shared" si="2"/>
        <v>71</v>
      </c>
      <c r="D32" s="102" t="str">
        <f>IF(ISNUMBER(SEARCH("XXX", E32)),VLOOKUP(CONCATENATE("DRRH/",LEFT(E32, LEN(E32)-3)),[1]List1!A$2:B$17,2,FALSE),IF(ISNUMBER(SEARCH("YYY", E32)),VLOOKUP(CONCATENATE("DRRH/",LEFT(E32, LEN(E32)-3)),[1]List1!C$2:D$17,2,FALSE),F32))</f>
        <v>Prihodi od nefin. imovine i nadoknade štete s osnova osig.</v>
      </c>
      <c r="E32" s="95" t="s">
        <v>68</v>
      </c>
      <c r="F32" s="96" t="s">
        <v>69</v>
      </c>
      <c r="G32" s="97">
        <v>-23800</v>
      </c>
      <c r="H32" s="98" t="s">
        <v>18</v>
      </c>
      <c r="I32" s="97">
        <v>-23800</v>
      </c>
      <c r="J32" s="103"/>
      <c r="K32" s="103"/>
    </row>
    <row r="33" spans="7:9">
      <c r="G33" s="57"/>
      <c r="I33" s="57"/>
    </row>
  </sheetData>
  <mergeCells count="2">
    <mergeCell ref="A1:I1"/>
    <mergeCell ref="A3:I3"/>
  </mergeCells>
  <pageMargins left="0.7" right="0.7" top="0.75" bottom="0.75" header="0.3" footer="0.3"/>
  <ignoredErrors>
    <ignoredError sqref="H10" formula="1"/>
    <ignoredError sqref="G23:H23 I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M1"/>
    </sheetView>
  </sheetViews>
  <sheetFormatPr defaultRowHeight="12.75"/>
  <cols>
    <col min="1" max="1" width="8.83203125" style="55" customWidth="1"/>
    <col min="2" max="2" width="10.33203125" style="55" customWidth="1"/>
    <col min="3" max="3" width="6.6640625" style="55" customWidth="1"/>
    <col min="4" max="4" width="74" style="55" customWidth="1"/>
    <col min="5" max="5" width="19.83203125" style="55" hidden="1" customWidth="1"/>
    <col min="6" max="6" width="23.5" style="106" hidden="1" customWidth="1"/>
    <col min="7" max="7" width="23.5" style="55" hidden="1" customWidth="1"/>
    <col min="8" max="8" width="24.1640625" style="55" hidden="1" customWidth="1"/>
    <col min="9" max="9" width="12.5" style="55" hidden="1" customWidth="1"/>
    <col min="10" max="10" width="22.1640625" style="55" hidden="1" customWidth="1"/>
    <col min="11" max="11" width="20.83203125" style="132" customWidth="1"/>
    <col min="12" max="12" width="23.83203125" style="132" customWidth="1"/>
    <col min="13" max="13" width="20.6640625" style="132" customWidth="1"/>
    <col min="14" max="15" width="18" style="55" bestFit="1" customWidth="1"/>
    <col min="16" max="16" width="13.6640625" style="55" bestFit="1" customWidth="1"/>
    <col min="17" max="17" width="18" style="55" bestFit="1" customWidth="1"/>
    <col min="18" max="18" width="11" style="55" bestFit="1" customWidth="1"/>
    <col min="19" max="19" width="18" style="55" bestFit="1" customWidth="1"/>
    <col min="20" max="20" width="11" style="55" bestFit="1" customWidth="1"/>
    <col min="21" max="16384" width="9.33203125" style="55"/>
  </cols>
  <sheetData>
    <row r="1" spans="1:19" ht="15.75">
      <c r="A1" s="261" t="s">
        <v>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9">
      <c r="F2" s="55"/>
      <c r="G2" s="62"/>
      <c r="H2" s="62"/>
      <c r="I2" s="62"/>
      <c r="J2" s="62"/>
      <c r="K2" s="107"/>
      <c r="L2" s="107"/>
      <c r="M2" s="107"/>
    </row>
    <row r="3" spans="1:19" s="66" customFormat="1" ht="28.5">
      <c r="A3" s="64" t="s">
        <v>40</v>
      </c>
      <c r="B3" s="64" t="s">
        <v>41</v>
      </c>
      <c r="C3" s="64" t="s">
        <v>42</v>
      </c>
      <c r="D3" s="64" t="s">
        <v>71</v>
      </c>
      <c r="E3" s="65"/>
      <c r="F3" s="65" t="s">
        <v>43</v>
      </c>
      <c r="G3" s="65"/>
      <c r="H3" s="65"/>
      <c r="I3" s="65"/>
      <c r="J3" s="65"/>
      <c r="K3" s="65" t="str">
        <f>K6</f>
        <v>Plan 
2024.</v>
      </c>
      <c r="L3" s="65" t="str">
        <f>L6</f>
        <v>Povećanje/smanjenje</v>
      </c>
      <c r="M3" s="65" t="str">
        <f>M6</f>
        <v>Novi plan 
2024.</v>
      </c>
    </row>
    <row r="4" spans="1:19" s="70" customFormat="1" ht="11.25">
      <c r="A4" s="67">
        <v>1</v>
      </c>
      <c r="B4" s="67">
        <v>2</v>
      </c>
      <c r="C4" s="67">
        <v>3</v>
      </c>
      <c r="D4" s="67">
        <v>4</v>
      </c>
      <c r="E4" s="68"/>
      <c r="F4" s="68"/>
      <c r="G4" s="68"/>
      <c r="H4" s="68"/>
      <c r="I4" s="68"/>
      <c r="J4" s="68"/>
      <c r="K4" s="108">
        <v>5</v>
      </c>
      <c r="L4" s="108">
        <v>6</v>
      </c>
      <c r="M4" s="108">
        <v>7</v>
      </c>
    </row>
    <row r="5" spans="1:19" s="70" customFormat="1">
      <c r="A5" s="109"/>
      <c r="B5" s="109"/>
      <c r="C5" s="109"/>
      <c r="D5" s="110" t="s">
        <v>6</v>
      </c>
      <c r="E5" s="111"/>
      <c r="F5" s="111"/>
      <c r="G5" s="111"/>
      <c r="H5" s="111"/>
      <c r="I5" s="111"/>
      <c r="J5" s="111"/>
      <c r="K5" s="112">
        <f>K8</f>
        <v>610290264</v>
      </c>
      <c r="L5" s="112">
        <f>L8</f>
        <v>9660853</v>
      </c>
      <c r="M5" s="112">
        <f>M8</f>
        <v>619951117</v>
      </c>
    </row>
    <row r="6" spans="1:19" ht="22.5" hidden="1">
      <c r="A6" s="113" t="str">
        <f>IF(ISNUMBER(VALUE(E6)),E6,"")</f>
        <v/>
      </c>
      <c r="B6" s="110" t="str">
        <f>IF(ISNUMBER(VALUE(G6)),G6,"")</f>
        <v/>
      </c>
      <c r="C6" s="110" t="str">
        <f>IF(ISNUMBER(VALUE(I6)),I6,"")</f>
        <v/>
      </c>
      <c r="D6" s="110" t="str">
        <f>CONCATENATE(F6,"    ",H6,"    ",J6)</f>
        <v xml:space="preserve">        </v>
      </c>
      <c r="E6" s="73" t="s">
        <v>18</v>
      </c>
      <c r="F6" s="73" t="s">
        <v>18</v>
      </c>
      <c r="G6" s="73" t="s">
        <v>18</v>
      </c>
      <c r="H6" s="73" t="s">
        <v>18</v>
      </c>
      <c r="I6" s="73" t="s">
        <v>18</v>
      </c>
      <c r="J6" s="73" t="s">
        <v>18</v>
      </c>
      <c r="K6" s="114" t="s">
        <v>36</v>
      </c>
      <c r="L6" s="115" t="s">
        <v>32</v>
      </c>
      <c r="M6" s="114" t="s">
        <v>37</v>
      </c>
      <c r="N6" s="76"/>
      <c r="O6" s="76"/>
      <c r="P6" s="77"/>
      <c r="Q6" s="77"/>
      <c r="R6" s="77"/>
      <c r="S6" s="77"/>
    </row>
    <row r="7" spans="1:19" hidden="1">
      <c r="E7" s="73" t="s">
        <v>72</v>
      </c>
      <c r="F7" s="73" t="s">
        <v>18</v>
      </c>
      <c r="G7" s="73" t="s">
        <v>73</v>
      </c>
      <c r="H7" s="73" t="s">
        <v>18</v>
      </c>
      <c r="I7" s="73" t="s">
        <v>74</v>
      </c>
      <c r="J7" s="73" t="s">
        <v>18</v>
      </c>
      <c r="K7" s="116" t="s">
        <v>19</v>
      </c>
      <c r="L7" s="116" t="s">
        <v>19</v>
      </c>
      <c r="M7" s="116" t="s">
        <v>19</v>
      </c>
    </row>
    <row r="8" spans="1:19" hidden="1">
      <c r="A8" s="77"/>
      <c r="B8" s="77"/>
      <c r="C8" s="77"/>
      <c r="D8" s="77"/>
      <c r="E8" s="117" t="s">
        <v>75</v>
      </c>
      <c r="F8" s="117" t="s">
        <v>18</v>
      </c>
      <c r="G8" s="117" t="s">
        <v>18</v>
      </c>
      <c r="H8" s="117" t="s">
        <v>18</v>
      </c>
      <c r="I8" s="117" t="s">
        <v>18</v>
      </c>
      <c r="J8" s="117" t="s">
        <v>18</v>
      </c>
      <c r="K8" s="118">
        <v>610290264</v>
      </c>
      <c r="L8" s="119">
        <v>9660853</v>
      </c>
      <c r="M8" s="118">
        <v>619951117</v>
      </c>
      <c r="N8" s="77"/>
      <c r="O8" s="77"/>
      <c r="P8" s="77"/>
      <c r="Q8" s="77"/>
      <c r="R8" s="77"/>
      <c r="S8" s="77"/>
    </row>
    <row r="9" spans="1:19">
      <c r="A9" s="113" t="str">
        <f t="shared" ref="A9:A54" si="0">IF(ISNUMBER(VALUE(E9)),E9,"")</f>
        <v>3</v>
      </c>
      <c r="B9" s="110" t="str">
        <f t="shared" ref="B9:B54" si="1">IF(ISNUMBER(VALUE(G9)),G9,"")</f>
        <v/>
      </c>
      <c r="C9" s="110" t="str">
        <f t="shared" ref="C9:C54" si="2">IF(ISNUMBER(VALUE(I9)),I9,"")</f>
        <v/>
      </c>
      <c r="D9" s="110" t="str">
        <f t="shared" ref="D9:D54" si="3">CONCATENATE(F9,"    ",H9,"    ",J9)</f>
        <v xml:space="preserve">Rashodi poslovanja        </v>
      </c>
      <c r="E9" s="120" t="s">
        <v>76</v>
      </c>
      <c r="F9" s="120" t="s">
        <v>77</v>
      </c>
      <c r="G9" s="121" t="s">
        <v>78</v>
      </c>
      <c r="H9" s="121" t="s">
        <v>18</v>
      </c>
      <c r="I9" s="121" t="s">
        <v>18</v>
      </c>
      <c r="J9" s="121" t="s">
        <v>18</v>
      </c>
      <c r="K9" s="122">
        <v>515673095</v>
      </c>
      <c r="L9" s="123">
        <v>12204918</v>
      </c>
      <c r="M9" s="122">
        <v>527878013</v>
      </c>
      <c r="N9" s="91"/>
      <c r="O9" s="91"/>
      <c r="P9" s="91"/>
      <c r="Q9" s="91"/>
      <c r="R9" s="91"/>
      <c r="S9" s="91"/>
    </row>
    <row r="10" spans="1:19">
      <c r="A10" s="113" t="str">
        <f t="shared" si="0"/>
        <v/>
      </c>
      <c r="B10" s="110" t="str">
        <f t="shared" si="1"/>
        <v>31</v>
      </c>
      <c r="C10" s="110" t="str">
        <f t="shared" si="2"/>
        <v/>
      </c>
      <c r="D10" s="110" t="str">
        <f t="shared" si="3"/>
        <v xml:space="preserve">    Rashodi za zaposlene    </v>
      </c>
      <c r="E10" s="120" t="s">
        <v>18</v>
      </c>
      <c r="F10" s="120" t="s">
        <v>18</v>
      </c>
      <c r="G10" s="120" t="s">
        <v>54</v>
      </c>
      <c r="H10" s="120" t="s">
        <v>79</v>
      </c>
      <c r="I10" s="121" t="s">
        <v>78</v>
      </c>
      <c r="J10" s="121" t="s">
        <v>18</v>
      </c>
      <c r="K10" s="122">
        <v>240127269</v>
      </c>
      <c r="L10" s="123">
        <v>6354000</v>
      </c>
      <c r="M10" s="122">
        <v>246481269</v>
      </c>
      <c r="N10" s="91"/>
      <c r="O10" s="91"/>
      <c r="P10" s="91"/>
      <c r="Q10" s="91"/>
      <c r="R10" s="91"/>
      <c r="S10" s="91"/>
    </row>
    <row r="11" spans="1:19">
      <c r="A11" s="124" t="str">
        <f t="shared" si="0"/>
        <v/>
      </c>
      <c r="B11" s="125" t="str">
        <f t="shared" si="1"/>
        <v/>
      </c>
      <c r="C11" s="125" t="str">
        <f t="shared" si="2"/>
        <v>11</v>
      </c>
      <c r="D11" s="125" t="str">
        <f t="shared" si="3"/>
        <v xml:space="preserve">        Opći prihodi i primici</v>
      </c>
      <c r="E11" s="126" t="s">
        <v>18</v>
      </c>
      <c r="F11" s="126" t="s">
        <v>18</v>
      </c>
      <c r="G11" s="126" t="s">
        <v>18</v>
      </c>
      <c r="H11" s="126" t="s">
        <v>18</v>
      </c>
      <c r="I11" s="126" t="s">
        <v>63</v>
      </c>
      <c r="J11" s="126" t="s">
        <v>64</v>
      </c>
      <c r="K11" s="127">
        <v>3684</v>
      </c>
      <c r="L11" s="128" t="s">
        <v>18</v>
      </c>
      <c r="M11" s="127">
        <v>3684</v>
      </c>
      <c r="N11" s="103"/>
      <c r="O11" s="103"/>
      <c r="P11" s="103"/>
      <c r="Q11" s="103"/>
      <c r="R11" s="103"/>
      <c r="S11" s="103"/>
    </row>
    <row r="12" spans="1:19">
      <c r="A12" s="124" t="str">
        <f t="shared" si="0"/>
        <v/>
      </c>
      <c r="B12" s="125" t="str">
        <f t="shared" si="1"/>
        <v/>
      </c>
      <c r="C12" s="125" t="str">
        <f t="shared" si="2"/>
        <v>31</v>
      </c>
      <c r="D12" s="125" t="str">
        <f t="shared" si="3"/>
        <v xml:space="preserve">        Vlastiti prihodi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54</v>
      </c>
      <c r="J12" s="126" t="s">
        <v>55</v>
      </c>
      <c r="K12" s="127"/>
      <c r="L12" s="129">
        <v>2560000</v>
      </c>
      <c r="M12" s="127">
        <v>2560000</v>
      </c>
      <c r="N12" s="103"/>
      <c r="O12" s="103"/>
      <c r="P12" s="103"/>
      <c r="Q12" s="103"/>
      <c r="R12" s="103"/>
      <c r="S12" s="103"/>
    </row>
    <row r="13" spans="1:19">
      <c r="A13" s="124" t="str">
        <f t="shared" si="0"/>
        <v/>
      </c>
      <c r="B13" s="125" t="str">
        <f t="shared" si="1"/>
        <v/>
      </c>
      <c r="C13" s="125" t="str">
        <f t="shared" si="2"/>
        <v>43</v>
      </c>
      <c r="D13" s="125" t="str">
        <f t="shared" si="3"/>
        <v xml:space="preserve">        Ostali prihodi za posebne namjene</v>
      </c>
      <c r="E13" s="126" t="s">
        <v>18</v>
      </c>
      <c r="F13" s="126" t="s">
        <v>18</v>
      </c>
      <c r="G13" s="126" t="s">
        <v>18</v>
      </c>
      <c r="H13" s="126" t="s">
        <v>18</v>
      </c>
      <c r="I13" s="126" t="s">
        <v>57</v>
      </c>
      <c r="J13" s="126" t="s">
        <v>58</v>
      </c>
      <c r="K13" s="127">
        <v>238530585</v>
      </c>
      <c r="L13" s="129">
        <v>3700000</v>
      </c>
      <c r="M13" s="127">
        <v>242230585</v>
      </c>
      <c r="N13" s="103"/>
      <c r="O13" s="103"/>
      <c r="P13" s="103"/>
      <c r="Q13" s="103"/>
      <c r="R13" s="103"/>
      <c r="S13" s="103"/>
    </row>
    <row r="14" spans="1:19">
      <c r="A14" s="124" t="str">
        <f t="shared" si="0"/>
        <v/>
      </c>
      <c r="B14" s="125" t="str">
        <f t="shared" si="1"/>
        <v/>
      </c>
      <c r="C14" s="125" t="str">
        <f t="shared" si="2"/>
        <v>51</v>
      </c>
      <c r="D14" s="125" t="str">
        <f t="shared" si="3"/>
        <v xml:space="preserve">        Pomoći EU</v>
      </c>
      <c r="E14" s="126" t="s">
        <v>18</v>
      </c>
      <c r="F14" s="126" t="s">
        <v>18</v>
      </c>
      <c r="G14" s="126" t="s">
        <v>18</v>
      </c>
      <c r="H14" s="126" t="s">
        <v>18</v>
      </c>
      <c r="I14" s="126" t="s">
        <v>47</v>
      </c>
      <c r="J14" s="126" t="s">
        <v>48</v>
      </c>
      <c r="K14" s="127"/>
      <c r="L14" s="129">
        <v>94000</v>
      </c>
      <c r="M14" s="127">
        <v>94000</v>
      </c>
      <c r="N14" s="103"/>
      <c r="O14" s="103"/>
      <c r="P14" s="103"/>
      <c r="Q14" s="103"/>
      <c r="R14" s="103"/>
      <c r="S14" s="103"/>
    </row>
    <row r="15" spans="1:19">
      <c r="A15" s="124" t="str">
        <f t="shared" si="0"/>
        <v/>
      </c>
      <c r="B15" s="125" t="str">
        <f t="shared" si="1"/>
        <v/>
      </c>
      <c r="C15" s="125" t="str">
        <f t="shared" si="2"/>
        <v>52</v>
      </c>
      <c r="D15" s="125" t="str">
        <f t="shared" si="3"/>
        <v xml:space="preserve">        Ostale pomoći</v>
      </c>
      <c r="E15" s="126" t="s">
        <v>18</v>
      </c>
      <c r="F15" s="126" t="s">
        <v>18</v>
      </c>
      <c r="G15" s="126" t="s">
        <v>18</v>
      </c>
      <c r="H15" s="126" t="s">
        <v>18</v>
      </c>
      <c r="I15" s="126" t="s">
        <v>49</v>
      </c>
      <c r="J15" s="126" t="s">
        <v>50</v>
      </c>
      <c r="K15" s="127">
        <v>1593000</v>
      </c>
      <c r="L15" s="128" t="s">
        <v>18</v>
      </c>
      <c r="M15" s="127">
        <v>1593000</v>
      </c>
      <c r="N15" s="103"/>
      <c r="O15" s="103"/>
      <c r="P15" s="103"/>
      <c r="Q15" s="103"/>
      <c r="R15" s="103"/>
      <c r="S15" s="103"/>
    </row>
    <row r="16" spans="1:19">
      <c r="A16" s="113" t="str">
        <f t="shared" si="0"/>
        <v/>
      </c>
      <c r="B16" s="110" t="str">
        <f t="shared" si="1"/>
        <v>32</v>
      </c>
      <c r="C16" s="110" t="str">
        <f t="shared" si="2"/>
        <v/>
      </c>
      <c r="D16" s="110" t="str">
        <f t="shared" si="3"/>
        <v xml:space="preserve">    Materijalni rashodi    </v>
      </c>
      <c r="E16" s="120" t="s">
        <v>18</v>
      </c>
      <c r="F16" s="120" t="s">
        <v>18</v>
      </c>
      <c r="G16" s="120" t="s">
        <v>80</v>
      </c>
      <c r="H16" s="120" t="s">
        <v>81</v>
      </c>
      <c r="I16" s="121" t="s">
        <v>78</v>
      </c>
      <c r="J16" s="121" t="s">
        <v>18</v>
      </c>
      <c r="K16" s="122">
        <v>274606756</v>
      </c>
      <c r="L16" s="123">
        <v>5203709</v>
      </c>
      <c r="M16" s="122">
        <v>279810465</v>
      </c>
      <c r="N16" s="91"/>
      <c r="O16" s="91"/>
      <c r="P16" s="91"/>
      <c r="Q16" s="91"/>
      <c r="R16" s="91"/>
      <c r="S16" s="91"/>
    </row>
    <row r="17" spans="1:19">
      <c r="A17" s="124" t="str">
        <f t="shared" si="0"/>
        <v/>
      </c>
      <c r="B17" s="125" t="str">
        <f t="shared" si="1"/>
        <v/>
      </c>
      <c r="C17" s="125" t="str">
        <f t="shared" si="2"/>
        <v>11</v>
      </c>
      <c r="D17" s="125" t="str">
        <f t="shared" si="3"/>
        <v xml:space="preserve">        Opći prihodi i primici</v>
      </c>
      <c r="E17" s="126" t="s">
        <v>18</v>
      </c>
      <c r="F17" s="126" t="s">
        <v>18</v>
      </c>
      <c r="G17" s="126" t="s">
        <v>18</v>
      </c>
      <c r="H17" s="126" t="s">
        <v>18</v>
      </c>
      <c r="I17" s="126" t="s">
        <v>63</v>
      </c>
      <c r="J17" s="126" t="s">
        <v>64</v>
      </c>
      <c r="K17" s="127">
        <v>2896927</v>
      </c>
      <c r="L17" s="129">
        <v>67850</v>
      </c>
      <c r="M17" s="127">
        <v>2964777</v>
      </c>
      <c r="N17" s="103"/>
      <c r="O17" s="103"/>
      <c r="P17" s="103"/>
      <c r="Q17" s="103"/>
      <c r="R17" s="103"/>
      <c r="S17" s="103"/>
    </row>
    <row r="18" spans="1:19">
      <c r="A18" s="124" t="str">
        <f t="shared" si="0"/>
        <v/>
      </c>
      <c r="B18" s="125" t="str">
        <f t="shared" si="1"/>
        <v/>
      </c>
      <c r="C18" s="125" t="str">
        <f t="shared" si="2"/>
        <v>31</v>
      </c>
      <c r="D18" s="125" t="str">
        <f t="shared" si="3"/>
        <v xml:space="preserve">        Vlastiti prihodi</v>
      </c>
      <c r="E18" s="126" t="s">
        <v>18</v>
      </c>
      <c r="F18" s="126" t="s">
        <v>18</v>
      </c>
      <c r="G18" s="126" t="s">
        <v>18</v>
      </c>
      <c r="H18" s="126" t="s">
        <v>18</v>
      </c>
      <c r="I18" s="126" t="s">
        <v>54</v>
      </c>
      <c r="J18" s="126" t="s">
        <v>55</v>
      </c>
      <c r="K18" s="127">
        <v>4618970</v>
      </c>
      <c r="L18" s="129">
        <v>-2760000</v>
      </c>
      <c r="M18" s="127">
        <v>1858970</v>
      </c>
      <c r="N18" s="103"/>
      <c r="O18" s="103"/>
      <c r="P18" s="103"/>
      <c r="Q18" s="103"/>
      <c r="R18" s="103"/>
      <c r="S18" s="103"/>
    </row>
    <row r="19" spans="1:19">
      <c r="A19" s="124" t="str">
        <f t="shared" si="0"/>
        <v/>
      </c>
      <c r="B19" s="125" t="str">
        <f t="shared" si="1"/>
        <v/>
      </c>
      <c r="C19" s="125" t="str">
        <f t="shared" si="2"/>
        <v>43</v>
      </c>
      <c r="D19" s="125" t="str">
        <f t="shared" si="3"/>
        <v xml:space="preserve">        Ostali prihodi za posebne namjene</v>
      </c>
      <c r="E19" s="126" t="s">
        <v>18</v>
      </c>
      <c r="F19" s="126" t="s">
        <v>18</v>
      </c>
      <c r="G19" s="126" t="s">
        <v>18</v>
      </c>
      <c r="H19" s="126" t="s">
        <v>18</v>
      </c>
      <c r="I19" s="126" t="s">
        <v>57</v>
      </c>
      <c r="J19" s="126" t="s">
        <v>58</v>
      </c>
      <c r="K19" s="127">
        <v>266673227</v>
      </c>
      <c r="L19" s="129">
        <v>-4140000</v>
      </c>
      <c r="M19" s="127">
        <v>262533227</v>
      </c>
      <c r="N19" s="103"/>
      <c r="O19" s="103"/>
      <c r="P19" s="103"/>
      <c r="Q19" s="103"/>
      <c r="R19" s="103"/>
      <c r="S19" s="103"/>
    </row>
    <row r="20" spans="1:19">
      <c r="A20" s="124" t="str">
        <f t="shared" si="0"/>
        <v/>
      </c>
      <c r="B20" s="125" t="str">
        <f t="shared" si="1"/>
        <v/>
      </c>
      <c r="C20" s="125" t="str">
        <f t="shared" si="2"/>
        <v>51</v>
      </c>
      <c r="D20" s="125" t="str">
        <f t="shared" si="3"/>
        <v xml:space="preserve">        Pomoći EU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47</v>
      </c>
      <c r="J20" s="126" t="s">
        <v>48</v>
      </c>
      <c r="K20" s="127">
        <v>210000</v>
      </c>
      <c r="L20" s="129">
        <v>-37800</v>
      </c>
      <c r="M20" s="127">
        <v>172200</v>
      </c>
      <c r="N20" s="103"/>
      <c r="O20" s="103"/>
      <c r="P20" s="103"/>
      <c r="Q20" s="103"/>
      <c r="R20" s="103"/>
      <c r="S20" s="103"/>
    </row>
    <row r="21" spans="1:19">
      <c r="A21" s="124" t="str">
        <f t="shared" si="0"/>
        <v/>
      </c>
      <c r="B21" s="125" t="str">
        <f t="shared" si="1"/>
        <v/>
      </c>
      <c r="C21" s="125" t="str">
        <f t="shared" si="2"/>
        <v>52</v>
      </c>
      <c r="D21" s="125" t="str">
        <f t="shared" si="3"/>
        <v xml:space="preserve">        Ostale pomoći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49</v>
      </c>
      <c r="J21" s="126" t="s">
        <v>50</v>
      </c>
      <c r="K21" s="127">
        <v>49200</v>
      </c>
      <c r="L21" s="129">
        <v>12023659</v>
      </c>
      <c r="M21" s="127">
        <v>12072859</v>
      </c>
      <c r="N21" s="103"/>
      <c r="O21" s="103"/>
      <c r="P21" s="103"/>
      <c r="Q21" s="103"/>
      <c r="R21" s="103"/>
      <c r="S21" s="103"/>
    </row>
    <row r="22" spans="1:19">
      <c r="A22" s="124" t="str">
        <f t="shared" si="0"/>
        <v/>
      </c>
      <c r="B22" s="125" t="str">
        <f t="shared" si="1"/>
        <v/>
      </c>
      <c r="C22" s="125" t="str">
        <f t="shared" si="2"/>
        <v>61</v>
      </c>
      <c r="D22" s="125" t="str">
        <f t="shared" si="3"/>
        <v xml:space="preserve">        Donacije</v>
      </c>
      <c r="E22" s="126" t="s">
        <v>18</v>
      </c>
      <c r="F22" s="126" t="s">
        <v>18</v>
      </c>
      <c r="G22" s="126" t="s">
        <v>18</v>
      </c>
      <c r="H22" s="126" t="s">
        <v>18</v>
      </c>
      <c r="I22" s="126" t="s">
        <v>60</v>
      </c>
      <c r="J22" s="126" t="s">
        <v>61</v>
      </c>
      <c r="K22" s="127">
        <v>99130</v>
      </c>
      <c r="L22" s="129">
        <v>50000</v>
      </c>
      <c r="M22" s="127">
        <v>149130</v>
      </c>
      <c r="N22" s="103"/>
      <c r="O22" s="103"/>
      <c r="P22" s="103"/>
      <c r="Q22" s="103"/>
      <c r="R22" s="103"/>
      <c r="S22" s="103"/>
    </row>
    <row r="23" spans="1:19">
      <c r="A23" s="124" t="str">
        <f t="shared" si="0"/>
        <v/>
      </c>
      <c r="B23" s="125" t="str">
        <f t="shared" si="1"/>
        <v/>
      </c>
      <c r="C23" s="125" t="str">
        <f t="shared" si="2"/>
        <v>71</v>
      </c>
      <c r="D23" s="125" t="str">
        <f t="shared" si="3"/>
        <v xml:space="preserve">        Prihodi od nefin. imovine i nadoknade štete s osnova osig.</v>
      </c>
      <c r="E23" s="126" t="s">
        <v>18</v>
      </c>
      <c r="F23" s="126" t="s">
        <v>18</v>
      </c>
      <c r="G23" s="126" t="s">
        <v>18</v>
      </c>
      <c r="H23" s="126" t="s">
        <v>18</v>
      </c>
      <c r="I23" s="126" t="s">
        <v>68</v>
      </c>
      <c r="J23" s="126" t="s">
        <v>69</v>
      </c>
      <c r="K23" s="127">
        <v>3980</v>
      </c>
      <c r="L23" s="128" t="s">
        <v>18</v>
      </c>
      <c r="M23" s="127">
        <v>3980</v>
      </c>
      <c r="N23" s="103"/>
      <c r="O23" s="103"/>
      <c r="P23" s="103"/>
      <c r="Q23" s="103"/>
      <c r="R23" s="103"/>
      <c r="S23" s="103"/>
    </row>
    <row r="24" spans="1:19">
      <c r="A24" s="124" t="str">
        <f t="shared" si="0"/>
        <v/>
      </c>
      <c r="B24" s="125" t="str">
        <f t="shared" si="1"/>
        <v/>
      </c>
      <c r="C24" s="125" t="str">
        <f t="shared" si="2"/>
        <v>815</v>
      </c>
      <c r="D24" s="125" t="str">
        <f t="shared" si="3"/>
        <v xml:space="preserve">        Namjenski primitak - NPOO</v>
      </c>
      <c r="E24" s="126" t="s">
        <v>18</v>
      </c>
      <c r="F24" s="126" t="s">
        <v>18</v>
      </c>
      <c r="G24" s="126" t="s">
        <v>18</v>
      </c>
      <c r="H24" s="126" t="s">
        <v>18</v>
      </c>
      <c r="I24" s="126" t="s">
        <v>82</v>
      </c>
      <c r="J24" s="126" t="s">
        <v>83</v>
      </c>
      <c r="K24" s="127">
        <v>55322</v>
      </c>
      <c r="L24" s="128" t="s">
        <v>18</v>
      </c>
      <c r="M24" s="127">
        <v>55322</v>
      </c>
      <c r="N24" s="103"/>
      <c r="O24" s="103"/>
      <c r="P24" s="103"/>
      <c r="Q24" s="103"/>
      <c r="R24" s="103"/>
      <c r="S24" s="103"/>
    </row>
    <row r="25" spans="1:19">
      <c r="A25" s="113" t="str">
        <f t="shared" si="0"/>
        <v/>
      </c>
      <c r="B25" s="110" t="str">
        <f t="shared" si="1"/>
        <v>34</v>
      </c>
      <c r="C25" s="110" t="str">
        <f t="shared" si="2"/>
        <v/>
      </c>
      <c r="D25" s="110" t="str">
        <f t="shared" si="3"/>
        <v xml:space="preserve">    Financijski rashodi    </v>
      </c>
      <c r="E25" s="120" t="s">
        <v>18</v>
      </c>
      <c r="F25" s="120" t="s">
        <v>18</v>
      </c>
      <c r="G25" s="120" t="s">
        <v>84</v>
      </c>
      <c r="H25" s="120" t="s">
        <v>85</v>
      </c>
      <c r="I25" s="121" t="s">
        <v>78</v>
      </c>
      <c r="J25" s="121" t="s">
        <v>18</v>
      </c>
      <c r="K25" s="122">
        <v>585255</v>
      </c>
      <c r="L25" s="123">
        <v>550000</v>
      </c>
      <c r="M25" s="122">
        <v>1135255</v>
      </c>
      <c r="N25" s="91"/>
      <c r="O25" s="91"/>
      <c r="P25" s="91"/>
      <c r="Q25" s="91"/>
      <c r="R25" s="91"/>
      <c r="S25" s="91"/>
    </row>
    <row r="26" spans="1:19">
      <c r="A26" s="124" t="str">
        <f t="shared" si="0"/>
        <v/>
      </c>
      <c r="B26" s="125" t="str">
        <f t="shared" si="1"/>
        <v/>
      </c>
      <c r="C26" s="125" t="str">
        <f t="shared" si="2"/>
        <v>31</v>
      </c>
      <c r="D26" s="125" t="str">
        <f t="shared" si="3"/>
        <v xml:space="preserve">        Vlastiti prihodi</v>
      </c>
      <c r="E26" s="126" t="s">
        <v>18</v>
      </c>
      <c r="F26" s="126" t="s">
        <v>18</v>
      </c>
      <c r="G26" s="126" t="s">
        <v>18</v>
      </c>
      <c r="H26" s="126" t="s">
        <v>18</v>
      </c>
      <c r="I26" s="126" t="s">
        <v>54</v>
      </c>
      <c r="J26" s="126" t="s">
        <v>55</v>
      </c>
      <c r="K26" s="127">
        <v>83925</v>
      </c>
      <c r="L26" s="129">
        <v>150000</v>
      </c>
      <c r="M26" s="127">
        <v>233925</v>
      </c>
      <c r="N26" s="103"/>
      <c r="O26" s="103"/>
      <c r="P26" s="103"/>
      <c r="Q26" s="103"/>
      <c r="R26" s="103"/>
      <c r="S26" s="103"/>
    </row>
    <row r="27" spans="1:19">
      <c r="A27" s="124" t="str">
        <f t="shared" si="0"/>
        <v/>
      </c>
      <c r="B27" s="125" t="str">
        <f t="shared" si="1"/>
        <v/>
      </c>
      <c r="C27" s="125" t="str">
        <f t="shared" si="2"/>
        <v>43</v>
      </c>
      <c r="D27" s="125" t="str">
        <f t="shared" si="3"/>
        <v xml:space="preserve">        Ostali prihodi za posebne namjene</v>
      </c>
      <c r="E27" s="126" t="s">
        <v>18</v>
      </c>
      <c r="F27" s="126" t="s">
        <v>18</v>
      </c>
      <c r="G27" s="126" t="s">
        <v>18</v>
      </c>
      <c r="H27" s="126" t="s">
        <v>18</v>
      </c>
      <c r="I27" s="126" t="s">
        <v>57</v>
      </c>
      <c r="J27" s="126" t="s">
        <v>58</v>
      </c>
      <c r="K27" s="127">
        <v>501330</v>
      </c>
      <c r="L27" s="129">
        <v>400000</v>
      </c>
      <c r="M27" s="127">
        <v>901330</v>
      </c>
      <c r="N27" s="103"/>
      <c r="O27" s="103"/>
      <c r="P27" s="103"/>
      <c r="Q27" s="103"/>
      <c r="R27" s="103"/>
      <c r="S27" s="103"/>
    </row>
    <row r="28" spans="1:19">
      <c r="A28" s="113" t="str">
        <f t="shared" si="0"/>
        <v/>
      </c>
      <c r="B28" s="110" t="str">
        <f t="shared" si="1"/>
        <v>36</v>
      </c>
      <c r="C28" s="110" t="str">
        <f t="shared" si="2"/>
        <v/>
      </c>
      <c r="D28" s="110" t="str">
        <f t="shared" si="3"/>
        <v xml:space="preserve">    Pomoći dane u inozemstvo i unutar općeg proračuna    </v>
      </c>
      <c r="E28" s="120" t="s">
        <v>18</v>
      </c>
      <c r="F28" s="120" t="s">
        <v>18</v>
      </c>
      <c r="G28" s="120" t="s">
        <v>86</v>
      </c>
      <c r="H28" s="120" t="s">
        <v>87</v>
      </c>
      <c r="I28" s="121" t="s">
        <v>78</v>
      </c>
      <c r="J28" s="121" t="s">
        <v>18</v>
      </c>
      <c r="K28" s="122"/>
      <c r="L28" s="123">
        <v>7209</v>
      </c>
      <c r="M28" s="122">
        <v>7209</v>
      </c>
      <c r="N28" s="91"/>
      <c r="O28" s="91"/>
      <c r="P28" s="91"/>
      <c r="Q28" s="91"/>
      <c r="R28" s="91"/>
      <c r="S28" s="91"/>
    </row>
    <row r="29" spans="1:19">
      <c r="A29" s="124" t="str">
        <f t="shared" si="0"/>
        <v/>
      </c>
      <c r="B29" s="125" t="str">
        <f t="shared" si="1"/>
        <v/>
      </c>
      <c r="C29" s="125" t="str">
        <f t="shared" si="2"/>
        <v>51</v>
      </c>
      <c r="D29" s="125" t="str">
        <f t="shared" si="3"/>
        <v xml:space="preserve">        Pomoći EU</v>
      </c>
      <c r="E29" s="126" t="s">
        <v>18</v>
      </c>
      <c r="F29" s="126" t="s">
        <v>18</v>
      </c>
      <c r="G29" s="126" t="s">
        <v>18</v>
      </c>
      <c r="H29" s="126" t="s">
        <v>18</v>
      </c>
      <c r="I29" s="126" t="s">
        <v>47</v>
      </c>
      <c r="J29" s="126" t="s">
        <v>48</v>
      </c>
      <c r="K29" s="127"/>
      <c r="L29" s="129">
        <v>7209</v>
      </c>
      <c r="M29" s="127">
        <v>7209</v>
      </c>
      <c r="N29" s="103"/>
      <c r="O29" s="103"/>
      <c r="P29" s="103"/>
      <c r="Q29" s="103"/>
      <c r="R29" s="103"/>
      <c r="S29" s="103"/>
    </row>
    <row r="30" spans="1:19">
      <c r="A30" s="113" t="str">
        <f t="shared" si="0"/>
        <v/>
      </c>
      <c r="B30" s="110" t="str">
        <f t="shared" si="1"/>
        <v>37</v>
      </c>
      <c r="C30" s="110" t="str">
        <f t="shared" si="2"/>
        <v/>
      </c>
      <c r="D30" s="110" t="str">
        <f t="shared" si="3"/>
        <v xml:space="preserve">    Naknade građanima i kućanstvima na temelju osiguranja i druge naknade    </v>
      </c>
      <c r="E30" s="120" t="s">
        <v>18</v>
      </c>
      <c r="F30" s="120" t="s">
        <v>18</v>
      </c>
      <c r="G30" s="120" t="s">
        <v>88</v>
      </c>
      <c r="H30" s="120" t="s">
        <v>89</v>
      </c>
      <c r="I30" s="121" t="s">
        <v>78</v>
      </c>
      <c r="J30" s="121" t="s">
        <v>18</v>
      </c>
      <c r="K30" s="122">
        <v>141545</v>
      </c>
      <c r="L30" s="123">
        <v>40000</v>
      </c>
      <c r="M30" s="122">
        <v>181545</v>
      </c>
      <c r="N30" s="91"/>
      <c r="O30" s="91"/>
      <c r="P30" s="91"/>
      <c r="Q30" s="91"/>
      <c r="R30" s="91"/>
      <c r="S30" s="91"/>
    </row>
    <row r="31" spans="1:19">
      <c r="A31" s="124" t="str">
        <f t="shared" si="0"/>
        <v/>
      </c>
      <c r="B31" s="125" t="str">
        <f t="shared" si="1"/>
        <v/>
      </c>
      <c r="C31" s="125" t="str">
        <f t="shared" si="2"/>
        <v>31</v>
      </c>
      <c r="D31" s="125" t="str">
        <f t="shared" si="3"/>
        <v xml:space="preserve">        Vlastiti prihodi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54</v>
      </c>
      <c r="J31" s="126" t="s">
        <v>55</v>
      </c>
      <c r="K31" s="127">
        <v>100000</v>
      </c>
      <c r="L31" s="128" t="s">
        <v>18</v>
      </c>
      <c r="M31" s="127">
        <v>100000</v>
      </c>
      <c r="N31" s="103"/>
      <c r="O31" s="103"/>
      <c r="P31" s="103"/>
      <c r="Q31" s="103"/>
      <c r="R31" s="103"/>
      <c r="S31" s="103"/>
    </row>
    <row r="32" spans="1:19">
      <c r="A32" s="124" t="str">
        <f t="shared" si="0"/>
        <v/>
      </c>
      <c r="B32" s="125" t="str">
        <f t="shared" si="1"/>
        <v/>
      </c>
      <c r="C32" s="125" t="str">
        <f t="shared" si="2"/>
        <v>43</v>
      </c>
      <c r="D32" s="125" t="str">
        <f t="shared" si="3"/>
        <v xml:space="preserve">        Ostali prihodi za posebne namjene</v>
      </c>
      <c r="E32" s="126" t="s">
        <v>18</v>
      </c>
      <c r="F32" s="126" t="s">
        <v>18</v>
      </c>
      <c r="G32" s="126" t="s">
        <v>18</v>
      </c>
      <c r="H32" s="126" t="s">
        <v>18</v>
      </c>
      <c r="I32" s="126" t="s">
        <v>57</v>
      </c>
      <c r="J32" s="126" t="s">
        <v>58</v>
      </c>
      <c r="K32" s="127">
        <v>15000</v>
      </c>
      <c r="L32" s="129">
        <v>40000</v>
      </c>
      <c r="M32" s="127">
        <v>55000</v>
      </c>
      <c r="N32" s="103"/>
      <c r="O32" s="103"/>
      <c r="P32" s="103"/>
      <c r="Q32" s="103"/>
      <c r="R32" s="103"/>
      <c r="S32" s="103"/>
    </row>
    <row r="33" spans="1:19">
      <c r="A33" s="124" t="str">
        <f t="shared" si="0"/>
        <v/>
      </c>
      <c r="B33" s="125" t="str">
        <f t="shared" si="1"/>
        <v/>
      </c>
      <c r="C33" s="125" t="str">
        <f t="shared" si="2"/>
        <v>61</v>
      </c>
      <c r="D33" s="125" t="str">
        <f t="shared" si="3"/>
        <v xml:space="preserve">        Donacije</v>
      </c>
      <c r="E33" s="126" t="s">
        <v>18</v>
      </c>
      <c r="F33" s="126" t="s">
        <v>18</v>
      </c>
      <c r="G33" s="126" t="s">
        <v>18</v>
      </c>
      <c r="H33" s="126" t="s">
        <v>18</v>
      </c>
      <c r="I33" s="126" t="s">
        <v>60</v>
      </c>
      <c r="J33" s="126" t="s">
        <v>61</v>
      </c>
      <c r="K33" s="127">
        <v>26545</v>
      </c>
      <c r="L33" s="128" t="s">
        <v>18</v>
      </c>
      <c r="M33" s="127">
        <v>26545</v>
      </c>
      <c r="N33" s="103"/>
      <c r="O33" s="103"/>
      <c r="P33" s="103"/>
      <c r="Q33" s="103"/>
      <c r="R33" s="103"/>
      <c r="S33" s="103"/>
    </row>
    <row r="34" spans="1:19">
      <c r="A34" s="113" t="str">
        <f t="shared" si="0"/>
        <v/>
      </c>
      <c r="B34" s="110" t="str">
        <f t="shared" si="1"/>
        <v>38</v>
      </c>
      <c r="C34" s="110" t="str">
        <f t="shared" si="2"/>
        <v/>
      </c>
      <c r="D34" s="110" t="str">
        <f t="shared" si="3"/>
        <v xml:space="preserve">    Ostali rashodi    </v>
      </c>
      <c r="E34" s="120" t="s">
        <v>18</v>
      </c>
      <c r="F34" s="120" t="s">
        <v>18</v>
      </c>
      <c r="G34" s="120" t="s">
        <v>90</v>
      </c>
      <c r="H34" s="120" t="s">
        <v>91</v>
      </c>
      <c r="I34" s="121" t="s">
        <v>78</v>
      </c>
      <c r="J34" s="121" t="s">
        <v>18</v>
      </c>
      <c r="K34" s="122">
        <v>212270</v>
      </c>
      <c r="L34" s="123">
        <v>50000</v>
      </c>
      <c r="M34" s="122">
        <v>262270</v>
      </c>
      <c r="N34" s="91"/>
      <c r="O34" s="91"/>
      <c r="P34" s="91"/>
      <c r="Q34" s="91"/>
      <c r="R34" s="91"/>
      <c r="S34" s="91"/>
    </row>
    <row r="35" spans="1:19">
      <c r="A35" s="124" t="str">
        <f t="shared" si="0"/>
        <v/>
      </c>
      <c r="B35" s="125" t="str">
        <f t="shared" si="1"/>
        <v/>
      </c>
      <c r="C35" s="125" t="str">
        <f t="shared" si="2"/>
        <v>31</v>
      </c>
      <c r="D35" s="125" t="str">
        <f t="shared" si="3"/>
        <v xml:space="preserve">        Vlastiti prihodi</v>
      </c>
      <c r="E35" s="126" t="s">
        <v>18</v>
      </c>
      <c r="F35" s="126" t="s">
        <v>18</v>
      </c>
      <c r="G35" s="126" t="s">
        <v>18</v>
      </c>
      <c r="H35" s="126" t="s">
        <v>18</v>
      </c>
      <c r="I35" s="126" t="s">
        <v>54</v>
      </c>
      <c r="J35" s="126" t="s">
        <v>55</v>
      </c>
      <c r="K35" s="127">
        <v>199000</v>
      </c>
      <c r="L35" s="129">
        <v>50000</v>
      </c>
      <c r="M35" s="127">
        <v>249000</v>
      </c>
      <c r="N35" s="103"/>
      <c r="O35" s="103"/>
      <c r="P35" s="103"/>
      <c r="Q35" s="103"/>
      <c r="R35" s="103"/>
      <c r="S35" s="103"/>
    </row>
    <row r="36" spans="1:19">
      <c r="A36" s="124" t="str">
        <f t="shared" si="0"/>
        <v/>
      </c>
      <c r="B36" s="125" t="str">
        <f t="shared" si="1"/>
        <v/>
      </c>
      <c r="C36" s="125" t="str">
        <f t="shared" si="2"/>
        <v>43</v>
      </c>
      <c r="D36" s="125" t="str">
        <f t="shared" si="3"/>
        <v xml:space="preserve">        Ostali prihodi za posebne namjene</v>
      </c>
      <c r="E36" s="126" t="s">
        <v>18</v>
      </c>
      <c r="F36" s="126" t="s">
        <v>18</v>
      </c>
      <c r="G36" s="126" t="s">
        <v>18</v>
      </c>
      <c r="H36" s="126" t="s">
        <v>18</v>
      </c>
      <c r="I36" s="126" t="s">
        <v>57</v>
      </c>
      <c r="J36" s="126" t="s">
        <v>58</v>
      </c>
      <c r="K36" s="127">
        <v>13270</v>
      </c>
      <c r="L36" s="128" t="s">
        <v>18</v>
      </c>
      <c r="M36" s="127">
        <v>13270</v>
      </c>
      <c r="N36" s="103"/>
      <c r="O36" s="103"/>
      <c r="P36" s="103"/>
      <c r="Q36" s="103"/>
      <c r="R36" s="103"/>
      <c r="S36" s="103"/>
    </row>
    <row r="37" spans="1:19">
      <c r="A37" s="113" t="str">
        <f t="shared" si="0"/>
        <v>4</v>
      </c>
      <c r="B37" s="110" t="str">
        <f t="shared" si="1"/>
        <v/>
      </c>
      <c r="C37" s="110" t="str">
        <f t="shared" si="2"/>
        <v/>
      </c>
      <c r="D37" s="110" t="str">
        <f t="shared" si="3"/>
        <v xml:space="preserve">Rashodi za nabavu nefinancijske imovine        </v>
      </c>
      <c r="E37" s="120" t="s">
        <v>92</v>
      </c>
      <c r="F37" s="120" t="s">
        <v>93</v>
      </c>
      <c r="G37" s="121" t="s">
        <v>78</v>
      </c>
      <c r="H37" s="121" t="s">
        <v>18</v>
      </c>
      <c r="I37" s="121" t="s">
        <v>18</v>
      </c>
      <c r="J37" s="121" t="s">
        <v>18</v>
      </c>
      <c r="K37" s="122">
        <v>94617169</v>
      </c>
      <c r="L37" s="123">
        <v>-2544065</v>
      </c>
      <c r="M37" s="122">
        <v>92073104</v>
      </c>
      <c r="N37" s="91"/>
      <c r="O37" s="91"/>
      <c r="P37" s="91"/>
      <c r="Q37" s="91"/>
      <c r="R37" s="91"/>
      <c r="S37" s="91"/>
    </row>
    <row r="38" spans="1:19">
      <c r="A38" s="113" t="str">
        <f t="shared" si="0"/>
        <v/>
      </c>
      <c r="B38" s="110" t="str">
        <f t="shared" si="1"/>
        <v>41</v>
      </c>
      <c r="C38" s="110" t="str">
        <f t="shared" si="2"/>
        <v/>
      </c>
      <c r="D38" s="110" t="str">
        <f t="shared" si="3"/>
        <v xml:space="preserve">    Rashodi za nabavu neproizvedene dugotrajne imovine    </v>
      </c>
      <c r="E38" s="120" t="s">
        <v>18</v>
      </c>
      <c r="F38" s="120" t="s">
        <v>18</v>
      </c>
      <c r="G38" s="120" t="s">
        <v>94</v>
      </c>
      <c r="H38" s="120" t="s">
        <v>95</v>
      </c>
      <c r="I38" s="121" t="s">
        <v>78</v>
      </c>
      <c r="J38" s="121" t="s">
        <v>18</v>
      </c>
      <c r="K38" s="122">
        <v>79650</v>
      </c>
      <c r="L38" s="130" t="s">
        <v>18</v>
      </c>
      <c r="M38" s="122">
        <v>79650</v>
      </c>
      <c r="N38" s="91"/>
      <c r="O38" s="91"/>
      <c r="P38" s="91"/>
      <c r="Q38" s="91"/>
      <c r="R38" s="91"/>
      <c r="S38" s="91"/>
    </row>
    <row r="39" spans="1:19">
      <c r="A39" s="124" t="str">
        <f t="shared" si="0"/>
        <v/>
      </c>
      <c r="B39" s="125" t="str">
        <f t="shared" si="1"/>
        <v/>
      </c>
      <c r="C39" s="125" t="str">
        <f t="shared" si="2"/>
        <v>31</v>
      </c>
      <c r="D39" s="125" t="str">
        <f t="shared" si="3"/>
        <v xml:space="preserve">        Vlastiti prihodi</v>
      </c>
      <c r="E39" s="126" t="s">
        <v>18</v>
      </c>
      <c r="F39" s="126" t="s">
        <v>18</v>
      </c>
      <c r="G39" s="126" t="s">
        <v>18</v>
      </c>
      <c r="H39" s="126" t="s">
        <v>18</v>
      </c>
      <c r="I39" s="126" t="s">
        <v>54</v>
      </c>
      <c r="J39" s="126" t="s">
        <v>55</v>
      </c>
      <c r="K39" s="127">
        <v>79650</v>
      </c>
      <c r="L39" s="128" t="s">
        <v>18</v>
      </c>
      <c r="M39" s="127">
        <v>79650</v>
      </c>
      <c r="N39" s="103"/>
      <c r="O39" s="103"/>
      <c r="P39" s="103"/>
      <c r="Q39" s="103"/>
      <c r="R39" s="103"/>
      <c r="S39" s="103"/>
    </row>
    <row r="40" spans="1:19">
      <c r="A40" s="113" t="str">
        <f t="shared" si="0"/>
        <v/>
      </c>
      <c r="B40" s="110" t="str">
        <f t="shared" si="1"/>
        <v>42</v>
      </c>
      <c r="C40" s="110" t="str">
        <f t="shared" si="2"/>
        <v/>
      </c>
      <c r="D40" s="110" t="str">
        <f t="shared" si="3"/>
        <v xml:space="preserve">    Rashodi za nabavu proizvedene dugotrajne imovine    </v>
      </c>
      <c r="E40" s="120" t="s">
        <v>18</v>
      </c>
      <c r="F40" s="120" t="s">
        <v>18</v>
      </c>
      <c r="G40" s="120" t="s">
        <v>96</v>
      </c>
      <c r="H40" s="120" t="s">
        <v>97</v>
      </c>
      <c r="I40" s="121" t="s">
        <v>78</v>
      </c>
      <c r="J40" s="121" t="s">
        <v>18</v>
      </c>
      <c r="K40" s="122">
        <v>23867625</v>
      </c>
      <c r="L40" s="123">
        <v>-4124065</v>
      </c>
      <c r="M40" s="122">
        <v>19743560</v>
      </c>
      <c r="N40" s="91"/>
      <c r="O40" s="91"/>
      <c r="P40" s="91"/>
      <c r="Q40" s="91"/>
      <c r="R40" s="91"/>
      <c r="S40" s="91"/>
    </row>
    <row r="41" spans="1:19">
      <c r="A41" s="124" t="str">
        <f t="shared" si="0"/>
        <v/>
      </c>
      <c r="B41" s="125" t="str">
        <f t="shared" si="1"/>
        <v/>
      </c>
      <c r="C41" s="125" t="str">
        <f t="shared" si="2"/>
        <v>11</v>
      </c>
      <c r="D41" s="125" t="str">
        <f t="shared" si="3"/>
        <v xml:space="preserve">        Opći prihodi i primici</v>
      </c>
      <c r="E41" s="126" t="s">
        <v>18</v>
      </c>
      <c r="F41" s="126" t="s">
        <v>18</v>
      </c>
      <c r="G41" s="126" t="s">
        <v>18</v>
      </c>
      <c r="H41" s="126" t="s">
        <v>18</v>
      </c>
      <c r="I41" s="126" t="s">
        <v>63</v>
      </c>
      <c r="J41" s="126" t="s">
        <v>64</v>
      </c>
      <c r="K41" s="127">
        <v>6010000</v>
      </c>
      <c r="L41" s="129">
        <v>-754065</v>
      </c>
      <c r="M41" s="127">
        <v>5255935</v>
      </c>
      <c r="N41" s="103"/>
      <c r="O41" s="103"/>
      <c r="P41" s="103"/>
      <c r="Q41" s="103"/>
      <c r="R41" s="103"/>
      <c r="S41" s="103"/>
    </row>
    <row r="42" spans="1:19">
      <c r="A42" s="124" t="str">
        <f t="shared" si="0"/>
        <v/>
      </c>
      <c r="B42" s="125" t="str">
        <f t="shared" si="1"/>
        <v/>
      </c>
      <c r="C42" s="125" t="str">
        <f t="shared" si="2"/>
        <v>31</v>
      </c>
      <c r="D42" s="125" t="str">
        <f t="shared" si="3"/>
        <v xml:space="preserve">        Vlastiti prihodi</v>
      </c>
      <c r="E42" s="126" t="s">
        <v>18</v>
      </c>
      <c r="F42" s="126" t="s">
        <v>18</v>
      </c>
      <c r="G42" s="126" t="s">
        <v>18</v>
      </c>
      <c r="H42" s="126" t="s">
        <v>18</v>
      </c>
      <c r="I42" s="126" t="s">
        <v>54</v>
      </c>
      <c r="J42" s="126" t="s">
        <v>55</v>
      </c>
      <c r="K42" s="127">
        <v>8812145</v>
      </c>
      <c r="L42" s="129">
        <v>4430000</v>
      </c>
      <c r="M42" s="127">
        <v>13242145</v>
      </c>
      <c r="N42" s="103"/>
      <c r="O42" s="103"/>
      <c r="P42" s="103"/>
      <c r="Q42" s="103"/>
      <c r="R42" s="103"/>
      <c r="S42" s="103"/>
    </row>
    <row r="43" spans="1:19">
      <c r="A43" s="124" t="str">
        <f t="shared" si="0"/>
        <v/>
      </c>
      <c r="B43" s="125" t="str">
        <f t="shared" si="1"/>
        <v/>
      </c>
      <c r="C43" s="125" t="str">
        <f t="shared" si="2"/>
        <v>51</v>
      </c>
      <c r="D43" s="125" t="str">
        <f t="shared" si="3"/>
        <v xml:space="preserve">        Pomoći EU</v>
      </c>
      <c r="E43" s="126" t="s">
        <v>18</v>
      </c>
      <c r="F43" s="126" t="s">
        <v>18</v>
      </c>
      <c r="G43" s="126" t="s">
        <v>18</v>
      </c>
      <c r="H43" s="126" t="s">
        <v>18</v>
      </c>
      <c r="I43" s="126" t="s">
        <v>47</v>
      </c>
      <c r="J43" s="126" t="s">
        <v>48</v>
      </c>
      <c r="K43" s="127">
        <v>22000</v>
      </c>
      <c r="L43" s="128" t="s">
        <v>18</v>
      </c>
      <c r="M43" s="127">
        <v>22000</v>
      </c>
      <c r="N43" s="103"/>
      <c r="O43" s="103"/>
      <c r="P43" s="103"/>
      <c r="Q43" s="103"/>
      <c r="R43" s="103"/>
      <c r="S43" s="103"/>
    </row>
    <row r="44" spans="1:19">
      <c r="A44" s="124" t="str">
        <f t="shared" si="0"/>
        <v/>
      </c>
      <c r="B44" s="125" t="str">
        <f t="shared" si="1"/>
        <v/>
      </c>
      <c r="C44" s="125" t="str">
        <f t="shared" si="2"/>
        <v>52</v>
      </c>
      <c r="D44" s="125" t="str">
        <f t="shared" si="3"/>
        <v xml:space="preserve">        Ostale pomoći</v>
      </c>
      <c r="E44" s="126" t="s">
        <v>18</v>
      </c>
      <c r="F44" s="126" t="s">
        <v>18</v>
      </c>
      <c r="G44" s="126" t="s">
        <v>18</v>
      </c>
      <c r="H44" s="126" t="s">
        <v>18</v>
      </c>
      <c r="I44" s="126" t="s">
        <v>49</v>
      </c>
      <c r="J44" s="126" t="s">
        <v>50</v>
      </c>
      <c r="K44" s="127">
        <v>2013300</v>
      </c>
      <c r="L44" s="129">
        <v>-1800000</v>
      </c>
      <c r="M44" s="127">
        <v>213300</v>
      </c>
      <c r="N44" s="103"/>
      <c r="O44" s="103"/>
      <c r="P44" s="103"/>
      <c r="Q44" s="103"/>
      <c r="R44" s="103"/>
      <c r="S44" s="103"/>
    </row>
    <row r="45" spans="1:19">
      <c r="A45" s="124" t="str">
        <f t="shared" si="0"/>
        <v/>
      </c>
      <c r="B45" s="125" t="str">
        <f t="shared" si="1"/>
        <v/>
      </c>
      <c r="C45" s="125" t="str">
        <f t="shared" si="2"/>
        <v>58</v>
      </c>
      <c r="D45" s="125" t="str">
        <f t="shared" si="3"/>
        <v xml:space="preserve">        Instrumenti EU nove generacije</v>
      </c>
      <c r="E45" s="126" t="s">
        <v>18</v>
      </c>
      <c r="F45" s="126" t="s">
        <v>18</v>
      </c>
      <c r="G45" s="126" t="s">
        <v>18</v>
      </c>
      <c r="H45" s="126" t="s">
        <v>18</v>
      </c>
      <c r="I45" s="126" t="s">
        <v>51</v>
      </c>
      <c r="J45" s="126" t="s">
        <v>52</v>
      </c>
      <c r="K45" s="127">
        <v>6000000</v>
      </c>
      <c r="L45" s="129">
        <v>-6000000</v>
      </c>
      <c r="M45" s="128" t="s">
        <v>18</v>
      </c>
      <c r="N45" s="103"/>
      <c r="O45" s="103"/>
      <c r="P45" s="103"/>
      <c r="Q45" s="103"/>
      <c r="R45" s="103"/>
      <c r="S45" s="103"/>
    </row>
    <row r="46" spans="1:19">
      <c r="A46" s="124" t="str">
        <f t="shared" si="0"/>
        <v/>
      </c>
      <c r="B46" s="125" t="str">
        <f t="shared" si="1"/>
        <v/>
      </c>
      <c r="C46" s="125" t="str">
        <f t="shared" si="2"/>
        <v>61</v>
      </c>
      <c r="D46" s="125" t="str">
        <f t="shared" si="3"/>
        <v xml:space="preserve">        Donacije</v>
      </c>
      <c r="E46" s="126" t="s">
        <v>18</v>
      </c>
      <c r="F46" s="126" t="s">
        <v>18</v>
      </c>
      <c r="G46" s="126" t="s">
        <v>18</v>
      </c>
      <c r="H46" s="126" t="s">
        <v>18</v>
      </c>
      <c r="I46" s="126" t="s">
        <v>60</v>
      </c>
      <c r="J46" s="126" t="s">
        <v>61</v>
      </c>
      <c r="K46" s="127">
        <v>775800</v>
      </c>
      <c r="L46" s="128" t="s">
        <v>18</v>
      </c>
      <c r="M46" s="127">
        <v>775800</v>
      </c>
      <c r="N46" s="103"/>
      <c r="O46" s="103"/>
      <c r="P46" s="103"/>
      <c r="Q46" s="103"/>
      <c r="R46" s="103"/>
      <c r="S46" s="103"/>
    </row>
    <row r="47" spans="1:19">
      <c r="A47" s="124" t="str">
        <f t="shared" si="0"/>
        <v/>
      </c>
      <c r="B47" s="125" t="str">
        <f t="shared" si="1"/>
        <v/>
      </c>
      <c r="C47" s="125" t="str">
        <f t="shared" si="2"/>
        <v>71</v>
      </c>
      <c r="D47" s="125" t="str">
        <f t="shared" si="3"/>
        <v xml:space="preserve">        Prihodi od nefin. imovine i nadoknade štete s osnova osig.</v>
      </c>
      <c r="E47" s="126" t="s">
        <v>18</v>
      </c>
      <c r="F47" s="126" t="s">
        <v>18</v>
      </c>
      <c r="G47" s="126" t="s">
        <v>18</v>
      </c>
      <c r="H47" s="126" t="s">
        <v>18</v>
      </c>
      <c r="I47" s="126" t="s">
        <v>68</v>
      </c>
      <c r="J47" s="126" t="s">
        <v>69</v>
      </c>
      <c r="K47" s="127">
        <v>19900</v>
      </c>
      <c r="L47" s="128" t="s">
        <v>18</v>
      </c>
      <c r="M47" s="127">
        <v>19900</v>
      </c>
      <c r="N47" s="103"/>
      <c r="O47" s="103"/>
      <c r="P47" s="103"/>
      <c r="Q47" s="103"/>
      <c r="R47" s="103"/>
      <c r="S47" s="103"/>
    </row>
    <row r="48" spans="1:19">
      <c r="A48" s="124" t="str">
        <f t="shared" si="0"/>
        <v/>
      </c>
      <c r="B48" s="125" t="str">
        <f t="shared" si="1"/>
        <v/>
      </c>
      <c r="C48" s="125" t="str">
        <f t="shared" si="2"/>
        <v>815</v>
      </c>
      <c r="D48" s="125" t="str">
        <f t="shared" si="3"/>
        <v xml:space="preserve">        Namjenski primitak - NPOO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82</v>
      </c>
      <c r="J48" s="126" t="s">
        <v>83</v>
      </c>
      <c r="K48" s="127">
        <v>214480</v>
      </c>
      <c r="L48" s="128" t="s">
        <v>18</v>
      </c>
      <c r="M48" s="127">
        <v>214480</v>
      </c>
      <c r="N48" s="103"/>
      <c r="O48" s="103"/>
      <c r="P48" s="103"/>
      <c r="Q48" s="103"/>
      <c r="R48" s="103"/>
      <c r="S48" s="103"/>
    </row>
    <row r="49" spans="1:19">
      <c r="A49" s="113" t="str">
        <f t="shared" si="0"/>
        <v/>
      </c>
      <c r="B49" s="110" t="str">
        <f t="shared" si="1"/>
        <v>45</v>
      </c>
      <c r="C49" s="110" t="str">
        <f t="shared" si="2"/>
        <v/>
      </c>
      <c r="D49" s="110" t="str">
        <f t="shared" si="3"/>
        <v xml:space="preserve">    Rashodi za dodatna ulaganja na nefinancijskoj imovini    </v>
      </c>
      <c r="E49" s="120" t="s">
        <v>18</v>
      </c>
      <c r="F49" s="120" t="s">
        <v>18</v>
      </c>
      <c r="G49" s="120" t="s">
        <v>98</v>
      </c>
      <c r="H49" s="120" t="s">
        <v>99</v>
      </c>
      <c r="I49" s="121" t="s">
        <v>78</v>
      </c>
      <c r="J49" s="121" t="s">
        <v>18</v>
      </c>
      <c r="K49" s="122">
        <v>70669894</v>
      </c>
      <c r="L49" s="123">
        <v>1580000</v>
      </c>
      <c r="M49" s="122">
        <v>72249894</v>
      </c>
      <c r="N49" s="105"/>
      <c r="O49" s="105"/>
      <c r="P49" s="105"/>
      <c r="Q49" s="105"/>
      <c r="R49" s="105"/>
      <c r="S49" s="105"/>
    </row>
    <row r="50" spans="1:19">
      <c r="A50" s="124" t="str">
        <f t="shared" si="0"/>
        <v/>
      </c>
      <c r="B50" s="125" t="str">
        <f t="shared" si="1"/>
        <v/>
      </c>
      <c r="C50" s="125" t="str">
        <f t="shared" si="2"/>
        <v>11</v>
      </c>
      <c r="D50" s="125" t="str">
        <f t="shared" si="3"/>
        <v xml:space="preserve">        Opći prihodi i primici</v>
      </c>
      <c r="E50" s="126" t="s">
        <v>18</v>
      </c>
      <c r="F50" s="126" t="s">
        <v>18</v>
      </c>
      <c r="G50" s="126" t="s">
        <v>18</v>
      </c>
      <c r="H50" s="126" t="s">
        <v>18</v>
      </c>
      <c r="I50" s="126" t="s">
        <v>63</v>
      </c>
      <c r="J50" s="126" t="s">
        <v>64</v>
      </c>
      <c r="K50" s="127">
        <v>25526733</v>
      </c>
      <c r="L50" s="129">
        <v>880000</v>
      </c>
      <c r="M50" s="127">
        <v>26406733</v>
      </c>
      <c r="N50" s="103"/>
      <c r="O50" s="103"/>
      <c r="P50" s="103"/>
      <c r="Q50" s="103"/>
      <c r="R50" s="103"/>
      <c r="S50" s="103"/>
    </row>
    <row r="51" spans="1:19">
      <c r="A51" s="124" t="str">
        <f t="shared" si="0"/>
        <v/>
      </c>
      <c r="B51" s="125" t="str">
        <f t="shared" si="1"/>
        <v/>
      </c>
      <c r="C51" s="125" t="str">
        <f t="shared" si="2"/>
        <v>31</v>
      </c>
      <c r="D51" s="125" t="str">
        <f t="shared" si="3"/>
        <v xml:space="preserve">        Vlastiti prihodi</v>
      </c>
      <c r="E51" s="126" t="s">
        <v>18</v>
      </c>
      <c r="F51" s="126" t="s">
        <v>18</v>
      </c>
      <c r="G51" s="126" t="s">
        <v>18</v>
      </c>
      <c r="H51" s="126" t="s">
        <v>18</v>
      </c>
      <c r="I51" s="126" t="s">
        <v>54</v>
      </c>
      <c r="J51" s="126" t="s">
        <v>55</v>
      </c>
      <c r="K51" s="127">
        <v>3026543</v>
      </c>
      <c r="L51" s="129">
        <v>1000000</v>
      </c>
      <c r="M51" s="127">
        <v>4026543</v>
      </c>
      <c r="N51" s="103"/>
      <c r="O51" s="103"/>
      <c r="P51" s="103"/>
      <c r="Q51" s="103"/>
      <c r="R51" s="103"/>
      <c r="S51" s="103"/>
    </row>
    <row r="52" spans="1:19">
      <c r="A52" s="124" t="str">
        <f t="shared" si="0"/>
        <v/>
      </c>
      <c r="B52" s="125" t="str">
        <f t="shared" si="1"/>
        <v/>
      </c>
      <c r="C52" s="125" t="str">
        <f t="shared" si="2"/>
        <v>52</v>
      </c>
      <c r="D52" s="125" t="str">
        <f t="shared" si="3"/>
        <v xml:space="preserve">        Ostale pomoći</v>
      </c>
      <c r="E52" s="126" t="s">
        <v>18</v>
      </c>
      <c r="F52" s="126" t="s">
        <v>18</v>
      </c>
      <c r="G52" s="126" t="s">
        <v>18</v>
      </c>
      <c r="H52" s="126" t="s">
        <v>18</v>
      </c>
      <c r="I52" s="126" t="s">
        <v>49</v>
      </c>
      <c r="J52" s="126" t="s">
        <v>50</v>
      </c>
      <c r="K52" s="127">
        <v>2100000</v>
      </c>
      <c r="L52" s="129">
        <v>-500000</v>
      </c>
      <c r="M52" s="127">
        <v>1600000</v>
      </c>
      <c r="N52" s="103"/>
      <c r="O52" s="103"/>
      <c r="P52" s="103"/>
      <c r="Q52" s="103"/>
      <c r="R52" s="103"/>
      <c r="S52" s="103"/>
    </row>
    <row r="53" spans="1:19">
      <c r="A53" s="124" t="str">
        <f t="shared" si="0"/>
        <v/>
      </c>
      <c r="B53" s="125" t="str">
        <f t="shared" si="1"/>
        <v/>
      </c>
      <c r="C53" s="125" t="str">
        <f t="shared" si="2"/>
        <v>61</v>
      </c>
      <c r="D53" s="125" t="str">
        <f t="shared" si="3"/>
        <v xml:space="preserve">        Donacije</v>
      </c>
      <c r="E53" s="126" t="s">
        <v>18</v>
      </c>
      <c r="F53" s="126" t="s">
        <v>18</v>
      </c>
      <c r="G53" s="126" t="s">
        <v>18</v>
      </c>
      <c r="H53" s="126" t="s">
        <v>18</v>
      </c>
      <c r="I53" s="126" t="s">
        <v>60</v>
      </c>
      <c r="J53" s="126" t="s">
        <v>61</v>
      </c>
      <c r="K53" s="127">
        <v>66361</v>
      </c>
      <c r="L53" s="131" t="s">
        <v>18</v>
      </c>
      <c r="M53" s="127">
        <v>66361</v>
      </c>
      <c r="N53" s="103"/>
      <c r="O53" s="103"/>
      <c r="P53" s="103"/>
      <c r="Q53" s="103"/>
      <c r="R53" s="103"/>
      <c r="S53" s="103"/>
    </row>
    <row r="54" spans="1:19">
      <c r="A54" s="124" t="str">
        <f t="shared" si="0"/>
        <v/>
      </c>
      <c r="B54" s="125" t="str">
        <f t="shared" si="1"/>
        <v/>
      </c>
      <c r="C54" s="125" t="str">
        <f t="shared" si="2"/>
        <v>815</v>
      </c>
      <c r="D54" s="125" t="str">
        <f t="shared" si="3"/>
        <v xml:space="preserve">        Namjenski primitak - NPOO</v>
      </c>
      <c r="E54" s="126" t="s">
        <v>18</v>
      </c>
      <c r="F54" s="126" t="s">
        <v>18</v>
      </c>
      <c r="G54" s="126" t="s">
        <v>18</v>
      </c>
      <c r="H54" s="126" t="s">
        <v>18</v>
      </c>
      <c r="I54" s="126" t="s">
        <v>82</v>
      </c>
      <c r="J54" s="126" t="s">
        <v>83</v>
      </c>
      <c r="K54" s="127">
        <v>39950257</v>
      </c>
      <c r="L54" s="129">
        <v>200000</v>
      </c>
      <c r="M54" s="127">
        <v>40150257</v>
      </c>
      <c r="N54" s="103"/>
      <c r="O54" s="103"/>
      <c r="P54" s="103"/>
      <c r="Q54" s="103"/>
      <c r="R54" s="103"/>
      <c r="S54" s="103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sqref="A1:M1"/>
    </sheetView>
  </sheetViews>
  <sheetFormatPr defaultRowHeight="12.75"/>
  <cols>
    <col min="1" max="1" width="8.83203125" style="55" customWidth="1"/>
    <col min="2" max="2" width="9.83203125" style="55" customWidth="1"/>
    <col min="3" max="3" width="6.83203125" style="55" customWidth="1"/>
    <col min="4" max="4" width="65.5" style="55" customWidth="1"/>
    <col min="5" max="5" width="19.83203125" style="55" hidden="1" customWidth="1"/>
    <col min="6" max="6" width="23.5" style="106" hidden="1" customWidth="1"/>
    <col min="7" max="7" width="23.5" style="55" hidden="1" customWidth="1"/>
    <col min="8" max="8" width="24.1640625" style="55" hidden="1" customWidth="1"/>
    <col min="9" max="9" width="12.5" style="55" hidden="1" customWidth="1"/>
    <col min="10" max="10" width="22.1640625" style="55" hidden="1" customWidth="1"/>
    <col min="11" max="11" width="20.83203125" style="132" customWidth="1"/>
    <col min="12" max="12" width="23.6640625" style="132" bestFit="1" customWidth="1"/>
    <col min="13" max="13" width="20.6640625" style="132" customWidth="1"/>
    <col min="14" max="15" width="18" style="55" bestFit="1" customWidth="1"/>
    <col min="16" max="16" width="13.6640625" style="55" bestFit="1" customWidth="1"/>
    <col min="17" max="17" width="18" style="55" bestFit="1" customWidth="1"/>
    <col min="18" max="18" width="11" style="55" bestFit="1" customWidth="1"/>
    <col min="19" max="19" width="18" style="55" bestFit="1" customWidth="1"/>
    <col min="20" max="20" width="11" style="55" bestFit="1" customWidth="1"/>
    <col min="21" max="16384" width="9.33203125" style="55"/>
  </cols>
  <sheetData>
    <row r="1" spans="1:19" ht="15.75">
      <c r="A1" s="262" t="s">
        <v>100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9">
      <c r="F2" s="55"/>
      <c r="G2" s="62"/>
      <c r="H2" s="62"/>
      <c r="I2" s="62"/>
      <c r="J2" s="62"/>
      <c r="K2" s="107"/>
      <c r="L2" s="107"/>
      <c r="M2" s="107"/>
    </row>
    <row r="3" spans="1:19" s="66" customFormat="1" ht="34.5" customHeight="1">
      <c r="A3" s="233" t="s">
        <v>40</v>
      </c>
      <c r="B3" s="233" t="s">
        <v>41</v>
      </c>
      <c r="C3" s="233" t="s">
        <v>42</v>
      </c>
      <c r="D3" s="233" t="s">
        <v>101</v>
      </c>
      <c r="E3" s="234"/>
      <c r="F3" s="234" t="s">
        <v>43</v>
      </c>
      <c r="G3" s="234"/>
      <c r="H3" s="234"/>
      <c r="I3" s="234"/>
      <c r="J3" s="234"/>
      <c r="K3" s="234" t="str">
        <f>K5</f>
        <v>Plan 
2024.</v>
      </c>
      <c r="L3" s="234" t="str">
        <f>L5</f>
        <v>Povećanje/smanjenje</v>
      </c>
      <c r="M3" s="234" t="str">
        <f>M5</f>
        <v>Novi plan 
2024.</v>
      </c>
    </row>
    <row r="4" spans="1:19" s="70" customFormat="1" ht="14.25">
      <c r="A4" s="235">
        <v>1</v>
      </c>
      <c r="B4" s="235">
        <v>2</v>
      </c>
      <c r="C4" s="235">
        <v>3</v>
      </c>
      <c r="D4" s="235">
        <v>4</v>
      </c>
      <c r="E4" s="235"/>
      <c r="F4" s="235"/>
      <c r="G4" s="235"/>
      <c r="H4" s="235"/>
      <c r="I4" s="235"/>
      <c r="J4" s="235"/>
      <c r="K4" s="235">
        <v>5</v>
      </c>
      <c r="L4" s="235">
        <v>6</v>
      </c>
      <c r="M4" s="235">
        <v>7</v>
      </c>
    </row>
    <row r="5" spans="1:19" ht="30" hidden="1">
      <c r="A5" s="236" t="str">
        <f>IF(ISNUMBER(VALUE(E5)),E5,"")</f>
        <v/>
      </c>
      <c r="B5" s="237" t="str">
        <f>IF(ISNUMBER(VALUE(G5)),G5,"")</f>
        <v/>
      </c>
      <c r="C5" s="237" t="str">
        <f>IF(ISNUMBER(VALUE(I5)),I5,"")</f>
        <v/>
      </c>
      <c r="D5" s="237" t="str">
        <f>CONCATENATE(F5,"    ",H5,"    ",J5)</f>
        <v xml:space="preserve">        </v>
      </c>
      <c r="E5" s="238" t="s">
        <v>18</v>
      </c>
      <c r="F5" s="238" t="s">
        <v>18</v>
      </c>
      <c r="G5" s="238" t="s">
        <v>18</v>
      </c>
      <c r="H5" s="238" t="s">
        <v>18</v>
      </c>
      <c r="I5" s="238" t="s">
        <v>18</v>
      </c>
      <c r="J5" s="238" t="s">
        <v>18</v>
      </c>
      <c r="K5" s="239" t="s">
        <v>36</v>
      </c>
      <c r="L5" s="240" t="s">
        <v>32</v>
      </c>
      <c r="M5" s="239" t="s">
        <v>37</v>
      </c>
      <c r="N5" s="76"/>
      <c r="O5" s="76"/>
      <c r="P5" s="77"/>
      <c r="Q5" s="77"/>
      <c r="R5" s="77"/>
      <c r="S5" s="77"/>
    </row>
    <row r="6" spans="1:19" ht="15" hidden="1">
      <c r="A6" s="217"/>
      <c r="B6" s="217"/>
      <c r="C6" s="217"/>
      <c r="D6" s="217"/>
      <c r="E6" s="238" t="s">
        <v>72</v>
      </c>
      <c r="F6" s="238" t="s">
        <v>18</v>
      </c>
      <c r="G6" s="238" t="s">
        <v>73</v>
      </c>
      <c r="H6" s="238" t="s">
        <v>18</v>
      </c>
      <c r="I6" s="238" t="s">
        <v>74</v>
      </c>
      <c r="J6" s="238" t="s">
        <v>18</v>
      </c>
      <c r="K6" s="241" t="s">
        <v>19</v>
      </c>
      <c r="L6" s="241" t="s">
        <v>19</v>
      </c>
      <c r="M6" s="241" t="s">
        <v>19</v>
      </c>
      <c r="N6" s="77"/>
      <c r="O6" s="77"/>
      <c r="P6" s="77"/>
      <c r="Q6" s="77"/>
      <c r="R6" s="77"/>
      <c r="S6" s="77"/>
    </row>
    <row r="7" spans="1:19" ht="15" hidden="1">
      <c r="A7" s="217"/>
      <c r="B7" s="217"/>
      <c r="C7" s="217"/>
      <c r="D7" s="217"/>
      <c r="E7" s="242" t="s">
        <v>75</v>
      </c>
      <c r="F7" s="242" t="s">
        <v>18</v>
      </c>
      <c r="G7" s="242" t="s">
        <v>18</v>
      </c>
      <c r="H7" s="242" t="s">
        <v>18</v>
      </c>
      <c r="I7" s="242" t="s">
        <v>18</v>
      </c>
      <c r="J7" s="242" t="s">
        <v>18</v>
      </c>
      <c r="K7" s="243">
        <v>240000</v>
      </c>
      <c r="L7" s="244" t="s">
        <v>18</v>
      </c>
      <c r="M7" s="243">
        <v>240000</v>
      </c>
      <c r="N7" s="77"/>
      <c r="O7" s="77"/>
      <c r="P7" s="77"/>
      <c r="Q7" s="77"/>
      <c r="R7" s="77"/>
      <c r="S7" s="77"/>
    </row>
    <row r="8" spans="1:19" ht="14.25">
      <c r="A8" s="236" t="str">
        <f>IF(ISNUMBER(VALUE(E8)),E8,"")</f>
        <v>5</v>
      </c>
      <c r="B8" s="237" t="str">
        <f>IF(ISNUMBER(VALUE(G8)),G8,"")</f>
        <v/>
      </c>
      <c r="C8" s="237" t="str">
        <f>IF(ISNUMBER(VALUE(I8)),I8,"")</f>
        <v/>
      </c>
      <c r="D8" s="237" t="str">
        <f>CONCATENATE(F8,"    ",H8,"    ",J8)</f>
        <v xml:space="preserve">Izdaci za financijsku imovinu i otplate zajmova        </v>
      </c>
      <c r="E8" s="245" t="s">
        <v>102</v>
      </c>
      <c r="F8" s="245" t="s">
        <v>103</v>
      </c>
      <c r="G8" s="246" t="s">
        <v>78</v>
      </c>
      <c r="H8" s="246" t="s">
        <v>18</v>
      </c>
      <c r="I8" s="246" t="s">
        <v>18</v>
      </c>
      <c r="J8" s="246" t="s">
        <v>18</v>
      </c>
      <c r="K8" s="199">
        <v>240000</v>
      </c>
      <c r="L8" s="225" t="s">
        <v>18</v>
      </c>
      <c r="M8" s="199">
        <v>240000</v>
      </c>
      <c r="N8" s="105"/>
      <c r="O8" s="105"/>
      <c r="P8" s="105"/>
      <c r="Q8" s="105"/>
      <c r="R8" s="105"/>
      <c r="S8" s="105"/>
    </row>
    <row r="9" spans="1:19" ht="14.25">
      <c r="A9" s="236" t="str">
        <f>IF(ISNUMBER(VALUE(E9)),E9,"")</f>
        <v/>
      </c>
      <c r="B9" s="237" t="str">
        <f>IF(ISNUMBER(VALUE(G9)),G9,"")</f>
        <v>54</v>
      </c>
      <c r="C9" s="237" t="str">
        <f>IF(ISNUMBER(VALUE(I9)),I9,"")</f>
        <v/>
      </c>
      <c r="D9" s="237" t="str">
        <f>CONCATENATE(F9,"    ",H9,"    ",J9)</f>
        <v xml:space="preserve">    Izdaci za otplatu glavnice primljenih kredita i zajmova    </v>
      </c>
      <c r="E9" s="245" t="s">
        <v>18</v>
      </c>
      <c r="F9" s="245" t="s">
        <v>18</v>
      </c>
      <c r="G9" s="245" t="s">
        <v>104</v>
      </c>
      <c r="H9" s="245" t="s">
        <v>105</v>
      </c>
      <c r="I9" s="246" t="s">
        <v>78</v>
      </c>
      <c r="J9" s="246" t="s">
        <v>18</v>
      </c>
      <c r="K9" s="199">
        <v>240000</v>
      </c>
      <c r="L9" s="225" t="s">
        <v>18</v>
      </c>
      <c r="M9" s="199">
        <v>240000</v>
      </c>
      <c r="N9" s="105"/>
      <c r="O9" s="105"/>
      <c r="P9" s="105"/>
      <c r="Q9" s="105"/>
      <c r="R9" s="105"/>
      <c r="S9" s="105"/>
    </row>
    <row r="10" spans="1:19" ht="15">
      <c r="A10" s="247" t="str">
        <f>IF(ISNUMBER(VALUE(E10)),E10,"")</f>
        <v/>
      </c>
      <c r="B10" s="248" t="str">
        <f>IF(ISNUMBER(VALUE(G10)),G10,"")</f>
        <v/>
      </c>
      <c r="C10" s="248" t="str">
        <f>IF(ISNUMBER(VALUE(I10)),I10,"")</f>
        <v>31</v>
      </c>
      <c r="D10" s="248" t="str">
        <f>CONCATENATE(F10,"    ",H10,"    ",J10)</f>
        <v xml:space="preserve">        Vlastiti prihodi</v>
      </c>
      <c r="E10" s="249" t="s">
        <v>18</v>
      </c>
      <c r="F10" s="249" t="s">
        <v>18</v>
      </c>
      <c r="G10" s="249" t="s">
        <v>18</v>
      </c>
      <c r="H10" s="249" t="s">
        <v>18</v>
      </c>
      <c r="I10" s="249" t="s">
        <v>54</v>
      </c>
      <c r="J10" s="249" t="s">
        <v>55</v>
      </c>
      <c r="K10" s="156">
        <v>240000</v>
      </c>
      <c r="L10" s="188" t="s">
        <v>18</v>
      </c>
      <c r="M10" s="156">
        <v>240000</v>
      </c>
      <c r="N10" s="103"/>
      <c r="O10" s="103"/>
      <c r="P10" s="103"/>
      <c r="Q10" s="103"/>
      <c r="R10" s="103"/>
      <c r="S10" s="103"/>
    </row>
    <row r="11" spans="1:19">
      <c r="A11" s="113"/>
      <c r="B11" s="110"/>
      <c r="C11" s="110"/>
      <c r="D11" s="110"/>
      <c r="E11" s="120"/>
      <c r="F11" s="120"/>
      <c r="G11" s="121"/>
      <c r="H11" s="121"/>
      <c r="I11" s="121"/>
      <c r="J11" s="121"/>
      <c r="K11" s="122"/>
      <c r="L11" s="130"/>
      <c r="M11" s="122"/>
      <c r="N11" s="105"/>
      <c r="O11" s="105"/>
      <c r="P11" s="105"/>
      <c r="Q11" s="105"/>
      <c r="R11" s="105"/>
      <c r="S11" s="105"/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sqref="A1:E1"/>
    </sheetView>
  </sheetViews>
  <sheetFormatPr defaultColWidth="21.83203125" defaultRowHeight="11.25"/>
  <cols>
    <col min="1" max="1" width="13.6640625" style="166" customWidth="1"/>
    <col min="2" max="2" width="73" style="134" customWidth="1"/>
    <col min="3" max="3" width="20.83203125" style="133" customWidth="1"/>
    <col min="4" max="4" width="23.83203125" style="133" customWidth="1"/>
    <col min="5" max="5" width="20.6640625" style="133" customWidth="1"/>
    <col min="6" max="6" width="18.33203125" style="133" customWidth="1"/>
    <col min="7" max="7" width="11.33203125" style="134" customWidth="1"/>
    <col min="8" max="8" width="18.33203125" style="133" customWidth="1"/>
    <col min="9" max="9" width="11.33203125" style="134" customWidth="1"/>
    <col min="10" max="16384" width="21.83203125" style="134"/>
  </cols>
  <sheetData>
    <row r="1" spans="1:19" ht="15.75">
      <c r="A1" s="263" t="s">
        <v>106</v>
      </c>
      <c r="B1" s="263"/>
      <c r="C1" s="263"/>
      <c r="D1" s="263"/>
      <c r="E1" s="263"/>
    </row>
    <row r="2" spans="1:19" ht="15">
      <c r="A2" s="135"/>
      <c r="B2" s="136"/>
      <c r="C2" s="137"/>
      <c r="D2" s="138"/>
      <c r="E2" s="139"/>
    </row>
    <row r="3" spans="1:19" ht="28.5">
      <c r="A3" s="264" t="s">
        <v>107</v>
      </c>
      <c r="B3" s="265"/>
      <c r="C3" s="140" t="str">
        <f>C6</f>
        <v>Plan 
2024.</v>
      </c>
      <c r="D3" s="140" t="str">
        <f>D6</f>
        <v>Povećanje/smanjenje</v>
      </c>
      <c r="E3" s="140" t="str">
        <f>E6</f>
        <v>Novi plan 
2024.</v>
      </c>
    </row>
    <row r="4" spans="1:19" ht="15">
      <c r="A4" s="266">
        <v>1</v>
      </c>
      <c r="B4" s="267"/>
      <c r="C4" s="141">
        <v>2</v>
      </c>
      <c r="D4" s="141">
        <v>3</v>
      </c>
      <c r="E4" s="141">
        <v>4</v>
      </c>
    </row>
    <row r="5" spans="1:19" ht="15">
      <c r="A5" s="227"/>
      <c r="B5" s="162" t="s">
        <v>6</v>
      </c>
      <c r="C5" s="163">
        <f>IF(ISBLANK(C8),"",C8)</f>
        <v>610290264</v>
      </c>
      <c r="D5" s="163">
        <f>IF(ISBLANK(D8),"",D8)</f>
        <v>9660853</v>
      </c>
      <c r="E5" s="163">
        <f>IF(ISBLANK(E8),"",E8)</f>
        <v>619951117</v>
      </c>
      <c r="F5" s="142"/>
      <c r="G5" s="76"/>
    </row>
    <row r="6" spans="1:19" ht="30" hidden="1">
      <c r="A6" s="228" t="s">
        <v>18</v>
      </c>
      <c r="B6" s="228" t="s">
        <v>18</v>
      </c>
      <c r="C6" s="229" t="s">
        <v>36</v>
      </c>
      <c r="D6" s="230" t="s">
        <v>32</v>
      </c>
      <c r="E6" s="231" t="s">
        <v>37</v>
      </c>
      <c r="F6" s="143"/>
      <c r="G6" s="144"/>
      <c r="H6" s="145"/>
      <c r="I6" s="146"/>
      <c r="J6" s="146"/>
      <c r="K6" s="146"/>
      <c r="L6" s="146"/>
      <c r="M6" s="146"/>
      <c r="N6" s="146"/>
      <c r="O6" s="146"/>
      <c r="P6" s="146"/>
      <c r="Q6" s="146"/>
    </row>
    <row r="7" spans="1:19" ht="14.25" hidden="1">
      <c r="A7" s="147" t="s">
        <v>108</v>
      </c>
      <c r="B7" s="147" t="s">
        <v>18</v>
      </c>
      <c r="C7" s="148" t="s">
        <v>19</v>
      </c>
      <c r="D7" s="148" t="s">
        <v>19</v>
      </c>
      <c r="E7" s="149" t="s">
        <v>19</v>
      </c>
      <c r="F7" s="150"/>
      <c r="G7" s="151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t="15" hidden="1">
      <c r="A8" s="154" t="s">
        <v>109</v>
      </c>
      <c r="B8" s="155" t="s">
        <v>110</v>
      </c>
      <c r="C8" s="156">
        <v>610290264</v>
      </c>
      <c r="D8" s="156">
        <v>9660853</v>
      </c>
      <c r="E8" s="156">
        <v>619951117</v>
      </c>
      <c r="F8" s="157"/>
      <c r="G8" s="158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1:19" ht="14.25">
      <c r="A9" s="161" t="s">
        <v>111</v>
      </c>
      <c r="B9" s="162" t="s">
        <v>112</v>
      </c>
      <c r="C9" s="163">
        <v>610290264</v>
      </c>
      <c r="D9" s="163">
        <v>9660853</v>
      </c>
      <c r="E9" s="163">
        <v>619951117</v>
      </c>
      <c r="F9" s="150"/>
      <c r="G9" s="151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1:19" ht="15">
      <c r="A10" s="164" t="s">
        <v>113</v>
      </c>
      <c r="B10" s="165" t="s">
        <v>114</v>
      </c>
      <c r="C10" s="156">
        <v>610290264</v>
      </c>
      <c r="D10" s="156">
        <v>9660853</v>
      </c>
      <c r="E10" s="156">
        <v>619951117</v>
      </c>
      <c r="F10" s="157"/>
      <c r="G10" s="158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E1"/>
    </sheetView>
  </sheetViews>
  <sheetFormatPr defaultColWidth="21.83203125" defaultRowHeight="15"/>
  <cols>
    <col min="1" max="1" width="15" style="168" customWidth="1"/>
    <col min="2" max="2" width="68.83203125" style="168" customWidth="1"/>
    <col min="3" max="3" width="20.83203125" style="190" customWidth="1"/>
    <col min="4" max="4" width="23.83203125" style="190" customWidth="1"/>
    <col min="5" max="5" width="20.83203125" style="167" customWidth="1"/>
    <col min="6" max="6" width="18.33203125" style="167" customWidth="1"/>
    <col min="7" max="7" width="11.33203125" style="168" customWidth="1"/>
    <col min="8" max="8" width="18.33203125" style="167" customWidth="1"/>
    <col min="9" max="9" width="11.33203125" style="168" customWidth="1"/>
    <col min="10" max="16384" width="21.83203125" style="168"/>
  </cols>
  <sheetData>
    <row r="1" spans="1:19" ht="15.75">
      <c r="A1" s="268" t="s">
        <v>115</v>
      </c>
      <c r="B1" s="268"/>
      <c r="C1" s="268"/>
      <c r="D1" s="268"/>
      <c r="E1" s="268"/>
    </row>
    <row r="2" spans="1:19">
      <c r="A2" s="169"/>
      <c r="B2" s="170"/>
      <c r="C2" s="171"/>
      <c r="D2" s="171"/>
      <c r="E2" s="139"/>
    </row>
    <row r="3" spans="1:19" ht="28.5">
      <c r="A3" s="265" t="s">
        <v>107</v>
      </c>
      <c r="B3" s="265"/>
      <c r="C3" s="172" t="str">
        <f>C6</f>
        <v>Plan 
2024.</v>
      </c>
      <c r="D3" s="172" t="str">
        <f>D6</f>
        <v>Povećanje/smanjenje</v>
      </c>
      <c r="E3" s="172" t="str">
        <f>E6</f>
        <v>Novi plan 
2024.</v>
      </c>
    </row>
    <row r="4" spans="1:19">
      <c r="A4" s="267">
        <v>1</v>
      </c>
      <c r="B4" s="267"/>
      <c r="C4" s="173">
        <v>2</v>
      </c>
      <c r="D4" s="173">
        <v>3</v>
      </c>
      <c r="E4" s="173">
        <v>4</v>
      </c>
    </row>
    <row r="5" spans="1:19" s="153" customFormat="1" ht="14.25">
      <c r="B5" s="153" t="s">
        <v>6</v>
      </c>
      <c r="C5" s="152">
        <f>C8</f>
        <v>610290264</v>
      </c>
      <c r="D5" s="152">
        <f>D8</f>
        <v>9660853</v>
      </c>
      <c r="E5" s="152">
        <f>E8</f>
        <v>619951117</v>
      </c>
      <c r="F5" s="152"/>
      <c r="H5" s="152"/>
    </row>
    <row r="6" spans="1:19" s="182" customFormat="1" ht="28.5" hidden="1">
      <c r="A6" s="174" t="s">
        <v>18</v>
      </c>
      <c r="B6" s="174" t="s">
        <v>18</v>
      </c>
      <c r="C6" s="175" t="s">
        <v>36</v>
      </c>
      <c r="D6" s="176" t="s">
        <v>32</v>
      </c>
      <c r="E6" s="177" t="s">
        <v>37</v>
      </c>
      <c r="F6" s="178"/>
      <c r="G6" s="179"/>
      <c r="H6" s="180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</row>
    <row r="7" spans="1:19" hidden="1">
      <c r="A7" s="174" t="s">
        <v>74</v>
      </c>
      <c r="B7" s="174" t="s">
        <v>18</v>
      </c>
      <c r="C7" s="183" t="s">
        <v>19</v>
      </c>
      <c r="D7" s="183" t="s">
        <v>19</v>
      </c>
      <c r="E7" s="184" t="s">
        <v>19</v>
      </c>
      <c r="F7" s="152"/>
      <c r="G7" s="153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idden="1">
      <c r="A8" s="185" t="s">
        <v>116</v>
      </c>
      <c r="B8" s="186" t="s">
        <v>116</v>
      </c>
      <c r="C8" s="163">
        <v>610290264</v>
      </c>
      <c r="D8" s="163">
        <v>9660853</v>
      </c>
      <c r="E8" s="163">
        <v>619951117</v>
      </c>
      <c r="F8" s="150"/>
      <c r="G8" s="151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1:19">
      <c r="A9" s="161" t="s">
        <v>117</v>
      </c>
      <c r="B9" s="162" t="s">
        <v>64</v>
      </c>
      <c r="C9" s="163">
        <v>34437344</v>
      </c>
      <c r="D9" s="163">
        <v>193785</v>
      </c>
      <c r="E9" s="163">
        <v>34631129</v>
      </c>
      <c r="F9" s="150"/>
      <c r="G9" s="151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1:19">
      <c r="A10" s="164" t="s">
        <v>63</v>
      </c>
      <c r="B10" s="165" t="s">
        <v>64</v>
      </c>
      <c r="C10" s="156">
        <v>34437344</v>
      </c>
      <c r="D10" s="156">
        <v>193785</v>
      </c>
      <c r="E10" s="156">
        <v>34631129</v>
      </c>
      <c r="F10" s="157"/>
      <c r="G10" s="158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19">
      <c r="A11" s="161" t="s">
        <v>76</v>
      </c>
      <c r="B11" s="162" t="s">
        <v>55</v>
      </c>
      <c r="C11" s="163">
        <v>16920233</v>
      </c>
      <c r="D11" s="163">
        <v>5430000</v>
      </c>
      <c r="E11" s="163">
        <v>22350233</v>
      </c>
      <c r="F11" s="150"/>
      <c r="G11" s="151"/>
      <c r="H11" s="152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>
      <c r="A12" s="164" t="s">
        <v>54</v>
      </c>
      <c r="B12" s="165" t="s">
        <v>55</v>
      </c>
      <c r="C12" s="156">
        <v>16920233</v>
      </c>
      <c r="D12" s="156">
        <v>5430000</v>
      </c>
      <c r="E12" s="156">
        <v>22350233</v>
      </c>
      <c r="F12" s="157"/>
      <c r="G12" s="158"/>
      <c r="H12" s="159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>
      <c r="A13" s="161" t="s">
        <v>92</v>
      </c>
      <c r="B13" s="162" t="s">
        <v>118</v>
      </c>
      <c r="C13" s="163">
        <v>505733412</v>
      </c>
      <c r="D13" s="187" t="s">
        <v>18</v>
      </c>
      <c r="E13" s="163">
        <v>505733412</v>
      </c>
      <c r="F13" s="150"/>
      <c r="G13" s="151"/>
      <c r="H13" s="152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</row>
    <row r="14" spans="1:19">
      <c r="A14" s="164" t="s">
        <v>57</v>
      </c>
      <c r="B14" s="165" t="s">
        <v>58</v>
      </c>
      <c r="C14" s="156">
        <v>505733412</v>
      </c>
      <c r="D14" s="188" t="s">
        <v>18</v>
      </c>
      <c r="E14" s="156">
        <v>505733412</v>
      </c>
      <c r="F14" s="157"/>
      <c r="G14" s="158"/>
      <c r="H14" s="15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</row>
    <row r="15" spans="1:19">
      <c r="A15" s="161" t="s">
        <v>102</v>
      </c>
      <c r="B15" s="162" t="s">
        <v>119</v>
      </c>
      <c r="C15" s="163">
        <v>11987500</v>
      </c>
      <c r="D15" s="163">
        <v>3787068</v>
      </c>
      <c r="E15" s="163">
        <v>15774568</v>
      </c>
      <c r="F15" s="150"/>
      <c r="G15" s="151"/>
      <c r="H15" s="152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>
      <c r="A16" s="164" t="s">
        <v>47</v>
      </c>
      <c r="B16" s="165" t="s">
        <v>48</v>
      </c>
      <c r="C16" s="156">
        <v>232000</v>
      </c>
      <c r="D16" s="156">
        <v>63409</v>
      </c>
      <c r="E16" s="156">
        <v>295409</v>
      </c>
      <c r="F16" s="157"/>
      <c r="G16" s="158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</row>
    <row r="17" spans="1:19">
      <c r="A17" s="164" t="s">
        <v>49</v>
      </c>
      <c r="B17" s="165" t="s">
        <v>50</v>
      </c>
      <c r="C17" s="156">
        <v>5755500</v>
      </c>
      <c r="D17" s="156">
        <v>9723659</v>
      </c>
      <c r="E17" s="156">
        <v>15479159</v>
      </c>
      <c r="F17" s="157"/>
      <c r="G17" s="158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</row>
    <row r="18" spans="1:19">
      <c r="A18" s="164" t="s">
        <v>51</v>
      </c>
      <c r="B18" s="165" t="s">
        <v>52</v>
      </c>
      <c r="C18" s="156">
        <v>6000000</v>
      </c>
      <c r="D18" s="156">
        <v>-6000000</v>
      </c>
      <c r="E18" s="189" t="s">
        <v>18</v>
      </c>
      <c r="F18" s="157"/>
      <c r="G18" s="158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</row>
    <row r="19" spans="1:19">
      <c r="A19" s="161" t="s">
        <v>120</v>
      </c>
      <c r="B19" s="162" t="s">
        <v>61</v>
      </c>
      <c r="C19" s="163">
        <v>967836</v>
      </c>
      <c r="D19" s="163">
        <v>50000</v>
      </c>
      <c r="E19" s="163">
        <v>1017836</v>
      </c>
      <c r="F19" s="150"/>
      <c r="G19" s="151"/>
      <c r="H19" s="152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1:19">
      <c r="A20" s="164" t="s">
        <v>60</v>
      </c>
      <c r="B20" s="165" t="s">
        <v>61</v>
      </c>
      <c r="C20" s="156">
        <v>967836</v>
      </c>
      <c r="D20" s="156">
        <v>50000</v>
      </c>
      <c r="E20" s="156">
        <v>1017836</v>
      </c>
      <c r="F20" s="157"/>
      <c r="G20" s="158"/>
      <c r="H20" s="15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</row>
    <row r="21" spans="1:19">
      <c r="A21" s="161" t="s">
        <v>121</v>
      </c>
      <c r="B21" s="162" t="s">
        <v>69</v>
      </c>
      <c r="C21" s="163">
        <v>23880</v>
      </c>
      <c r="D21" s="187" t="s">
        <v>18</v>
      </c>
      <c r="E21" s="163">
        <v>23880</v>
      </c>
      <c r="F21" s="150"/>
      <c r="G21" s="151"/>
      <c r="H21" s="15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19">
      <c r="A22" s="164" t="s">
        <v>68</v>
      </c>
      <c r="B22" s="165" t="s">
        <v>69</v>
      </c>
      <c r="C22" s="156">
        <v>23880</v>
      </c>
      <c r="D22" s="188" t="s">
        <v>18</v>
      </c>
      <c r="E22" s="156">
        <v>23880</v>
      </c>
      <c r="F22" s="157"/>
      <c r="G22" s="158"/>
      <c r="H22" s="159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</row>
    <row r="23" spans="1:19">
      <c r="A23" s="161" t="s">
        <v>122</v>
      </c>
      <c r="B23" s="162" t="s">
        <v>123</v>
      </c>
      <c r="C23" s="163">
        <v>40220059</v>
      </c>
      <c r="D23" s="163">
        <v>200000</v>
      </c>
      <c r="E23" s="163">
        <v>40420059</v>
      </c>
      <c r="F23" s="150"/>
      <c r="G23" s="151"/>
      <c r="H23" s="152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</row>
    <row r="24" spans="1:19">
      <c r="A24" s="164" t="s">
        <v>124</v>
      </c>
      <c r="B24" s="165" t="s">
        <v>123</v>
      </c>
      <c r="C24" s="156">
        <v>40220059</v>
      </c>
      <c r="D24" s="156">
        <v>200000</v>
      </c>
      <c r="E24" s="156">
        <v>40420059</v>
      </c>
      <c r="F24" s="157"/>
      <c r="G24" s="158"/>
      <c r="H24" s="159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</row>
  </sheetData>
  <mergeCells count="3">
    <mergeCell ref="A1:E1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workbookViewId="0">
      <selection sqref="A1:L1"/>
    </sheetView>
  </sheetViews>
  <sheetFormatPr defaultColWidth="21.83203125" defaultRowHeight="11.25"/>
  <cols>
    <col min="1" max="1" width="20" style="166" customWidth="1"/>
    <col min="2" max="2" width="95.83203125" style="134" customWidth="1"/>
    <col min="3" max="3" width="69.33203125" style="133" hidden="1" customWidth="1"/>
    <col min="4" max="4" width="20.5" style="133" hidden="1" customWidth="1"/>
    <col min="5" max="5" width="17.33203125" style="133" hidden="1" customWidth="1"/>
    <col min="6" max="6" width="18.33203125" style="133" hidden="1" customWidth="1"/>
    <col min="7" max="7" width="23" style="134" hidden="1" customWidth="1"/>
    <col min="8" max="8" width="18.33203125" style="133" hidden="1" customWidth="1"/>
    <col min="9" max="9" width="21.83203125" style="134" hidden="1" customWidth="1"/>
    <col min="10" max="10" width="21.83203125" style="134"/>
    <col min="11" max="11" width="23.83203125" style="134" customWidth="1"/>
    <col min="12" max="16384" width="21.83203125" style="134"/>
  </cols>
  <sheetData>
    <row r="1" spans="1:19" ht="15.75">
      <c r="A1" s="269" t="s">
        <v>125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9" ht="15">
      <c r="A2" s="135"/>
      <c r="B2" s="136"/>
      <c r="C2" s="137"/>
      <c r="D2" s="138"/>
      <c r="E2" s="139"/>
    </row>
    <row r="3" spans="1:19" ht="28.5">
      <c r="A3" s="191" t="s">
        <v>126</v>
      </c>
      <c r="B3" s="192" t="s">
        <v>101</v>
      </c>
      <c r="C3" s="140"/>
      <c r="D3" s="140"/>
      <c r="E3" s="140"/>
      <c r="H3" s="134"/>
      <c r="J3" s="140" t="str">
        <f>J4</f>
        <v>Plan 
2024.</v>
      </c>
      <c r="K3" s="140" t="str">
        <f>K4</f>
        <v>Povećanje/smanjenje</v>
      </c>
      <c r="L3" s="140" t="str">
        <f>L4</f>
        <v>Novi plan 
2024.</v>
      </c>
    </row>
    <row r="4" spans="1:19" ht="55.15" hidden="1" customHeight="1">
      <c r="A4" s="73" t="s">
        <v>18</v>
      </c>
      <c r="B4" s="73" t="s">
        <v>18</v>
      </c>
      <c r="C4" s="73" t="s">
        <v>18</v>
      </c>
      <c r="D4" s="73" t="s">
        <v>18</v>
      </c>
      <c r="E4" s="73" t="s">
        <v>18</v>
      </c>
      <c r="F4" s="73" t="s">
        <v>18</v>
      </c>
      <c r="G4" s="73" t="s">
        <v>18</v>
      </c>
      <c r="H4" s="73" t="s">
        <v>18</v>
      </c>
      <c r="I4" s="73" t="s">
        <v>18</v>
      </c>
      <c r="J4" s="193" t="s">
        <v>36</v>
      </c>
      <c r="K4" s="194" t="s">
        <v>32</v>
      </c>
      <c r="L4" s="193" t="s">
        <v>37</v>
      </c>
      <c r="Q4" s="76"/>
      <c r="R4" s="76"/>
      <c r="S4" s="76"/>
    </row>
    <row r="5" spans="1:19" hidden="1">
      <c r="A5" s="78" t="s">
        <v>127</v>
      </c>
      <c r="B5" s="78" t="s">
        <v>18</v>
      </c>
      <c r="C5" s="195" t="s">
        <v>128</v>
      </c>
      <c r="D5" s="195" t="s">
        <v>128</v>
      </c>
      <c r="E5" s="78" t="s">
        <v>128</v>
      </c>
      <c r="F5" s="78" t="s">
        <v>128</v>
      </c>
      <c r="G5" s="78" t="s">
        <v>128</v>
      </c>
      <c r="H5" s="78" t="s">
        <v>128</v>
      </c>
      <c r="I5" s="78" t="s">
        <v>128</v>
      </c>
      <c r="J5" s="196" t="s">
        <v>19</v>
      </c>
      <c r="K5" s="196" t="s">
        <v>19</v>
      </c>
      <c r="L5" s="196" t="s">
        <v>19</v>
      </c>
      <c r="M5" s="76"/>
      <c r="N5" s="76"/>
      <c r="O5" s="76"/>
      <c r="P5" s="76"/>
      <c r="Q5" s="76"/>
      <c r="R5" s="76"/>
      <c r="S5" s="76"/>
    </row>
    <row r="6" spans="1:19" ht="14.25">
      <c r="A6" s="185" t="s">
        <v>35</v>
      </c>
      <c r="B6" s="186" t="s">
        <v>34</v>
      </c>
      <c r="C6" s="197" t="s">
        <v>34</v>
      </c>
      <c r="D6" s="197" t="s">
        <v>18</v>
      </c>
      <c r="E6" s="198" t="s">
        <v>18</v>
      </c>
      <c r="F6" s="198" t="s">
        <v>18</v>
      </c>
      <c r="G6" s="198" t="s">
        <v>18</v>
      </c>
      <c r="H6" s="198" t="s">
        <v>18</v>
      </c>
      <c r="I6" s="198" t="s">
        <v>18</v>
      </c>
      <c r="J6" s="199">
        <v>610530264</v>
      </c>
      <c r="K6" s="200">
        <v>9660853</v>
      </c>
      <c r="L6" s="199">
        <v>620191117</v>
      </c>
      <c r="M6" s="151"/>
      <c r="N6" s="151"/>
      <c r="O6" s="151"/>
      <c r="P6" s="151"/>
      <c r="Q6" s="151"/>
      <c r="R6" s="151"/>
      <c r="S6" s="151"/>
    </row>
    <row r="7" spans="1:19" ht="14.25">
      <c r="A7" s="161" t="s">
        <v>86</v>
      </c>
      <c r="B7" s="162" t="s">
        <v>129</v>
      </c>
      <c r="C7" s="197" t="s">
        <v>18</v>
      </c>
      <c r="D7" s="197" t="s">
        <v>129</v>
      </c>
      <c r="E7" s="198" t="s">
        <v>18</v>
      </c>
      <c r="F7" s="198" t="s">
        <v>18</v>
      </c>
      <c r="G7" s="198" t="s">
        <v>18</v>
      </c>
      <c r="H7" s="198" t="s">
        <v>18</v>
      </c>
      <c r="I7" s="198" t="s">
        <v>18</v>
      </c>
      <c r="J7" s="199">
        <v>610530264</v>
      </c>
      <c r="K7" s="200">
        <v>9660853</v>
      </c>
      <c r="L7" s="199">
        <v>620191117</v>
      </c>
      <c r="M7" s="151"/>
      <c r="N7" s="151"/>
      <c r="O7" s="151"/>
      <c r="P7" s="151"/>
      <c r="Q7" s="151"/>
      <c r="R7" s="151"/>
      <c r="S7" s="151"/>
    </row>
    <row r="8" spans="1:19" ht="14.25">
      <c r="A8" s="201" t="s">
        <v>130</v>
      </c>
      <c r="B8" s="202" t="s">
        <v>131</v>
      </c>
      <c r="C8" s="197" t="s">
        <v>18</v>
      </c>
      <c r="D8" s="197" t="s">
        <v>18</v>
      </c>
      <c r="E8" s="198" t="s">
        <v>131</v>
      </c>
      <c r="F8" s="198" t="s">
        <v>18</v>
      </c>
      <c r="G8" s="198" t="s">
        <v>18</v>
      </c>
      <c r="H8" s="198" t="s">
        <v>18</v>
      </c>
      <c r="I8" s="198" t="s">
        <v>18</v>
      </c>
      <c r="J8" s="199">
        <v>94592513</v>
      </c>
      <c r="K8" s="200">
        <v>-2554065</v>
      </c>
      <c r="L8" s="199">
        <v>92038448</v>
      </c>
      <c r="M8" s="151"/>
      <c r="N8" s="151"/>
      <c r="O8" s="151"/>
      <c r="P8" s="151"/>
      <c r="Q8" s="151"/>
      <c r="R8" s="151"/>
      <c r="S8" s="151"/>
    </row>
    <row r="9" spans="1:19" ht="14.25">
      <c r="A9" s="203" t="s">
        <v>132</v>
      </c>
      <c r="B9" s="204" t="s">
        <v>133</v>
      </c>
      <c r="C9" s="197" t="s">
        <v>18</v>
      </c>
      <c r="D9" s="197" t="s">
        <v>18</v>
      </c>
      <c r="E9" s="198" t="s">
        <v>18</v>
      </c>
      <c r="F9" s="198" t="s">
        <v>133</v>
      </c>
      <c r="G9" s="198" t="s">
        <v>18</v>
      </c>
      <c r="H9" s="198" t="s">
        <v>18</v>
      </c>
      <c r="I9" s="198" t="s">
        <v>18</v>
      </c>
      <c r="J9" s="199">
        <v>29039229</v>
      </c>
      <c r="K9" s="200">
        <v>-3634065</v>
      </c>
      <c r="L9" s="199">
        <v>25405164</v>
      </c>
      <c r="M9" s="151"/>
      <c r="N9" s="151"/>
      <c r="O9" s="151"/>
      <c r="P9" s="151"/>
      <c r="Q9" s="151"/>
      <c r="R9" s="151"/>
      <c r="S9" s="151"/>
    </row>
    <row r="10" spans="1:19" ht="15">
      <c r="A10" s="205" t="s">
        <v>63</v>
      </c>
      <c r="B10" s="206" t="s">
        <v>64</v>
      </c>
      <c r="C10" s="207" t="s">
        <v>18</v>
      </c>
      <c r="D10" s="207" t="s">
        <v>18</v>
      </c>
      <c r="E10" s="208" t="s">
        <v>18</v>
      </c>
      <c r="F10" s="208" t="s">
        <v>18</v>
      </c>
      <c r="G10" s="208" t="s">
        <v>64</v>
      </c>
      <c r="H10" s="208" t="s">
        <v>18</v>
      </c>
      <c r="I10" s="208" t="s">
        <v>18</v>
      </c>
      <c r="J10" s="209">
        <v>6000000</v>
      </c>
      <c r="K10" s="210">
        <v>-764065</v>
      </c>
      <c r="L10" s="209">
        <v>5235935</v>
      </c>
      <c r="M10" s="158"/>
      <c r="N10" s="158"/>
      <c r="O10" s="158"/>
      <c r="P10" s="158"/>
      <c r="Q10" s="158"/>
      <c r="R10" s="158"/>
      <c r="S10" s="158"/>
    </row>
    <row r="11" spans="1:19" ht="15">
      <c r="A11" s="211" t="s">
        <v>92</v>
      </c>
      <c r="B11" s="212" t="s">
        <v>93</v>
      </c>
      <c r="C11" s="213" t="s">
        <v>18</v>
      </c>
      <c r="D11" s="213" t="s">
        <v>18</v>
      </c>
      <c r="E11" s="214" t="s">
        <v>18</v>
      </c>
      <c r="F11" s="214" t="s">
        <v>18</v>
      </c>
      <c r="G11" s="214" t="s">
        <v>18</v>
      </c>
      <c r="H11" s="214" t="s">
        <v>93</v>
      </c>
      <c r="I11" s="214" t="s">
        <v>18</v>
      </c>
      <c r="J11" s="215">
        <v>6000000</v>
      </c>
      <c r="K11" s="216">
        <v>-764065</v>
      </c>
      <c r="L11" s="215">
        <v>5235935</v>
      </c>
      <c r="M11" s="217"/>
      <c r="N11" s="217"/>
      <c r="O11" s="217"/>
      <c r="P11" s="217"/>
      <c r="Q11" s="217"/>
      <c r="R11" s="217"/>
      <c r="S11" s="217"/>
    </row>
    <row r="12" spans="1:19" ht="15">
      <c r="A12" s="218" t="s">
        <v>96</v>
      </c>
      <c r="B12" s="212" t="s">
        <v>97</v>
      </c>
      <c r="C12" s="213" t="s">
        <v>18</v>
      </c>
      <c r="D12" s="213" t="s">
        <v>18</v>
      </c>
      <c r="E12" s="214" t="s">
        <v>18</v>
      </c>
      <c r="F12" s="214" t="s">
        <v>18</v>
      </c>
      <c r="G12" s="214" t="s">
        <v>18</v>
      </c>
      <c r="H12" s="214" t="s">
        <v>18</v>
      </c>
      <c r="I12" s="214" t="s">
        <v>97</v>
      </c>
      <c r="J12" s="219">
        <v>6000000</v>
      </c>
      <c r="K12" s="220">
        <v>-764065</v>
      </c>
      <c r="L12" s="219">
        <v>5235935</v>
      </c>
      <c r="M12" s="217"/>
      <c r="N12" s="217"/>
      <c r="O12" s="217"/>
      <c r="P12" s="217"/>
      <c r="Q12" s="217"/>
      <c r="R12" s="217"/>
      <c r="S12" s="217"/>
    </row>
    <row r="13" spans="1:19" ht="15">
      <c r="A13" s="205" t="s">
        <v>54</v>
      </c>
      <c r="B13" s="206" t="s">
        <v>55</v>
      </c>
      <c r="C13" s="207" t="s">
        <v>18</v>
      </c>
      <c r="D13" s="207" t="s">
        <v>18</v>
      </c>
      <c r="E13" s="208" t="s">
        <v>18</v>
      </c>
      <c r="F13" s="208" t="s">
        <v>18</v>
      </c>
      <c r="G13" s="208" t="s">
        <v>55</v>
      </c>
      <c r="H13" s="208" t="s">
        <v>18</v>
      </c>
      <c r="I13" s="208" t="s">
        <v>18</v>
      </c>
      <c r="J13" s="209">
        <v>11849388</v>
      </c>
      <c r="K13" s="210">
        <v>5430000</v>
      </c>
      <c r="L13" s="209">
        <v>17279388</v>
      </c>
      <c r="M13" s="158"/>
      <c r="N13" s="158"/>
      <c r="O13" s="158"/>
      <c r="P13" s="158"/>
      <c r="Q13" s="158"/>
      <c r="R13" s="158"/>
      <c r="S13" s="158"/>
    </row>
    <row r="14" spans="1:19" ht="15">
      <c r="A14" s="211" t="s">
        <v>92</v>
      </c>
      <c r="B14" s="212" t="s">
        <v>93</v>
      </c>
      <c r="C14" s="213" t="s">
        <v>18</v>
      </c>
      <c r="D14" s="213" t="s">
        <v>18</v>
      </c>
      <c r="E14" s="214" t="s">
        <v>18</v>
      </c>
      <c r="F14" s="214" t="s">
        <v>18</v>
      </c>
      <c r="G14" s="214" t="s">
        <v>18</v>
      </c>
      <c r="H14" s="214" t="s">
        <v>93</v>
      </c>
      <c r="I14" s="214" t="s">
        <v>18</v>
      </c>
      <c r="J14" s="215">
        <v>11849388</v>
      </c>
      <c r="K14" s="216">
        <v>5430000</v>
      </c>
      <c r="L14" s="215">
        <v>17279388</v>
      </c>
      <c r="M14" s="217"/>
      <c r="N14" s="217"/>
      <c r="O14" s="217"/>
      <c r="P14" s="217"/>
      <c r="Q14" s="217"/>
      <c r="R14" s="217"/>
      <c r="S14" s="217"/>
    </row>
    <row r="15" spans="1:19" ht="15">
      <c r="A15" s="218" t="s">
        <v>94</v>
      </c>
      <c r="B15" s="212" t="s">
        <v>95</v>
      </c>
      <c r="C15" s="213" t="s">
        <v>18</v>
      </c>
      <c r="D15" s="213" t="s">
        <v>18</v>
      </c>
      <c r="E15" s="214" t="s">
        <v>18</v>
      </c>
      <c r="F15" s="214" t="s">
        <v>18</v>
      </c>
      <c r="G15" s="214" t="s">
        <v>18</v>
      </c>
      <c r="H15" s="214" t="s">
        <v>18</v>
      </c>
      <c r="I15" s="214" t="s">
        <v>95</v>
      </c>
      <c r="J15" s="219">
        <v>79650</v>
      </c>
      <c r="K15" s="221" t="s">
        <v>18</v>
      </c>
      <c r="L15" s="219">
        <v>79650</v>
      </c>
      <c r="M15" s="217"/>
      <c r="N15" s="217"/>
      <c r="O15" s="217"/>
      <c r="P15" s="217"/>
      <c r="Q15" s="217"/>
      <c r="R15" s="217"/>
      <c r="S15" s="217"/>
    </row>
    <row r="16" spans="1:19" ht="15">
      <c r="A16" s="218" t="s">
        <v>96</v>
      </c>
      <c r="B16" s="212" t="s">
        <v>97</v>
      </c>
      <c r="C16" s="213" t="s">
        <v>18</v>
      </c>
      <c r="D16" s="213" t="s">
        <v>18</v>
      </c>
      <c r="E16" s="214" t="s">
        <v>18</v>
      </c>
      <c r="F16" s="214" t="s">
        <v>18</v>
      </c>
      <c r="G16" s="214" t="s">
        <v>18</v>
      </c>
      <c r="H16" s="214" t="s">
        <v>18</v>
      </c>
      <c r="I16" s="214" t="s">
        <v>97</v>
      </c>
      <c r="J16" s="219">
        <v>8743195</v>
      </c>
      <c r="K16" s="220">
        <v>4430000</v>
      </c>
      <c r="L16" s="219">
        <v>13173195</v>
      </c>
      <c r="M16" s="217"/>
      <c r="N16" s="217"/>
      <c r="O16" s="217"/>
      <c r="P16" s="217"/>
      <c r="Q16" s="217"/>
      <c r="R16" s="217"/>
      <c r="S16" s="217"/>
    </row>
    <row r="17" spans="1:19" ht="15">
      <c r="A17" s="218" t="s">
        <v>98</v>
      </c>
      <c r="B17" s="212" t="s">
        <v>99</v>
      </c>
      <c r="C17" s="213" t="s">
        <v>18</v>
      </c>
      <c r="D17" s="213" t="s">
        <v>18</v>
      </c>
      <c r="E17" s="214" t="s">
        <v>18</v>
      </c>
      <c r="F17" s="214" t="s">
        <v>18</v>
      </c>
      <c r="G17" s="214" t="s">
        <v>18</v>
      </c>
      <c r="H17" s="214" t="s">
        <v>18</v>
      </c>
      <c r="I17" s="214" t="s">
        <v>99</v>
      </c>
      <c r="J17" s="219">
        <v>3026543</v>
      </c>
      <c r="K17" s="220">
        <v>1000000</v>
      </c>
      <c r="L17" s="219">
        <v>4026543</v>
      </c>
      <c r="M17" s="217"/>
      <c r="N17" s="217"/>
      <c r="O17" s="217"/>
      <c r="P17" s="217"/>
      <c r="Q17" s="217"/>
      <c r="R17" s="217"/>
      <c r="S17" s="217"/>
    </row>
    <row r="18" spans="1:19" ht="15">
      <c r="A18" s="205" t="s">
        <v>49</v>
      </c>
      <c r="B18" s="206" t="s">
        <v>50</v>
      </c>
      <c r="C18" s="207" t="s">
        <v>18</v>
      </c>
      <c r="D18" s="207" t="s">
        <v>18</v>
      </c>
      <c r="E18" s="208" t="s">
        <v>18</v>
      </c>
      <c r="F18" s="208" t="s">
        <v>18</v>
      </c>
      <c r="G18" s="208" t="s">
        <v>50</v>
      </c>
      <c r="H18" s="208" t="s">
        <v>18</v>
      </c>
      <c r="I18" s="208" t="s">
        <v>18</v>
      </c>
      <c r="J18" s="209">
        <v>4113300</v>
      </c>
      <c r="K18" s="210">
        <v>-2300000</v>
      </c>
      <c r="L18" s="209">
        <v>1813300</v>
      </c>
      <c r="M18" s="158"/>
      <c r="N18" s="158"/>
      <c r="O18" s="158"/>
      <c r="P18" s="158"/>
      <c r="Q18" s="158"/>
      <c r="R18" s="158"/>
      <c r="S18" s="158"/>
    </row>
    <row r="19" spans="1:19" ht="15">
      <c r="A19" s="211" t="s">
        <v>92</v>
      </c>
      <c r="B19" s="212" t="s">
        <v>93</v>
      </c>
      <c r="C19" s="213" t="s">
        <v>18</v>
      </c>
      <c r="D19" s="213" t="s">
        <v>18</v>
      </c>
      <c r="E19" s="214" t="s">
        <v>18</v>
      </c>
      <c r="F19" s="214" t="s">
        <v>18</v>
      </c>
      <c r="G19" s="214" t="s">
        <v>18</v>
      </c>
      <c r="H19" s="214" t="s">
        <v>93</v>
      </c>
      <c r="I19" s="214" t="s">
        <v>18</v>
      </c>
      <c r="J19" s="215">
        <v>4113300</v>
      </c>
      <c r="K19" s="216">
        <v>-2300000</v>
      </c>
      <c r="L19" s="215">
        <v>1813300</v>
      </c>
      <c r="M19" s="217"/>
      <c r="N19" s="217"/>
      <c r="O19" s="217"/>
      <c r="P19" s="217"/>
      <c r="Q19" s="217"/>
      <c r="R19" s="217"/>
      <c r="S19" s="217"/>
    </row>
    <row r="20" spans="1:19" ht="15">
      <c r="A20" s="218" t="s">
        <v>96</v>
      </c>
      <c r="B20" s="212" t="s">
        <v>97</v>
      </c>
      <c r="C20" s="213" t="s">
        <v>18</v>
      </c>
      <c r="D20" s="213" t="s">
        <v>18</v>
      </c>
      <c r="E20" s="214" t="s">
        <v>18</v>
      </c>
      <c r="F20" s="214" t="s">
        <v>18</v>
      </c>
      <c r="G20" s="214" t="s">
        <v>18</v>
      </c>
      <c r="H20" s="214" t="s">
        <v>18</v>
      </c>
      <c r="I20" s="214" t="s">
        <v>97</v>
      </c>
      <c r="J20" s="219">
        <v>2013300</v>
      </c>
      <c r="K20" s="220">
        <v>-1800000</v>
      </c>
      <c r="L20" s="219">
        <v>213300</v>
      </c>
      <c r="M20" s="217"/>
      <c r="N20" s="217"/>
      <c r="O20" s="217"/>
      <c r="P20" s="217"/>
      <c r="Q20" s="217"/>
      <c r="R20" s="217"/>
      <c r="S20" s="217"/>
    </row>
    <row r="21" spans="1:19" ht="15">
      <c r="A21" s="218" t="s">
        <v>98</v>
      </c>
      <c r="B21" s="212" t="s">
        <v>99</v>
      </c>
      <c r="C21" s="213" t="s">
        <v>18</v>
      </c>
      <c r="D21" s="213" t="s">
        <v>18</v>
      </c>
      <c r="E21" s="214" t="s">
        <v>18</v>
      </c>
      <c r="F21" s="214" t="s">
        <v>18</v>
      </c>
      <c r="G21" s="214" t="s">
        <v>18</v>
      </c>
      <c r="H21" s="214" t="s">
        <v>18</v>
      </c>
      <c r="I21" s="214" t="s">
        <v>99</v>
      </c>
      <c r="J21" s="219">
        <v>2100000</v>
      </c>
      <c r="K21" s="220">
        <v>-500000</v>
      </c>
      <c r="L21" s="219">
        <v>1600000</v>
      </c>
      <c r="M21" s="217"/>
      <c r="N21" s="217"/>
      <c r="O21" s="217"/>
      <c r="P21" s="217"/>
      <c r="Q21" s="217"/>
      <c r="R21" s="217"/>
      <c r="S21" s="217"/>
    </row>
    <row r="22" spans="1:19" ht="15">
      <c r="A22" s="205" t="s">
        <v>51</v>
      </c>
      <c r="B22" s="206" t="s">
        <v>52</v>
      </c>
      <c r="C22" s="207" t="s">
        <v>18</v>
      </c>
      <c r="D22" s="207" t="s">
        <v>18</v>
      </c>
      <c r="E22" s="208" t="s">
        <v>18</v>
      </c>
      <c r="F22" s="208" t="s">
        <v>18</v>
      </c>
      <c r="G22" s="208" t="s">
        <v>52</v>
      </c>
      <c r="H22" s="208" t="s">
        <v>18</v>
      </c>
      <c r="I22" s="208" t="s">
        <v>18</v>
      </c>
      <c r="J22" s="209">
        <v>6000000</v>
      </c>
      <c r="K22" s="210">
        <v>-6000000</v>
      </c>
      <c r="L22" s="222" t="s">
        <v>18</v>
      </c>
      <c r="M22" s="158"/>
      <c r="N22" s="158"/>
      <c r="O22" s="158"/>
      <c r="P22" s="158"/>
      <c r="Q22" s="158"/>
      <c r="R22" s="158"/>
      <c r="S22" s="158"/>
    </row>
    <row r="23" spans="1:19" ht="15">
      <c r="A23" s="211" t="s">
        <v>92</v>
      </c>
      <c r="B23" s="212" t="s">
        <v>93</v>
      </c>
      <c r="C23" s="213" t="s">
        <v>18</v>
      </c>
      <c r="D23" s="213" t="s">
        <v>18</v>
      </c>
      <c r="E23" s="214" t="s">
        <v>18</v>
      </c>
      <c r="F23" s="214" t="s">
        <v>18</v>
      </c>
      <c r="G23" s="214" t="s">
        <v>18</v>
      </c>
      <c r="H23" s="214" t="s">
        <v>93</v>
      </c>
      <c r="I23" s="214" t="s">
        <v>18</v>
      </c>
      <c r="J23" s="215">
        <v>6000000</v>
      </c>
      <c r="K23" s="216">
        <v>-6000000</v>
      </c>
      <c r="L23" s="223" t="s">
        <v>18</v>
      </c>
      <c r="M23" s="217"/>
      <c r="N23" s="217"/>
      <c r="O23" s="217"/>
      <c r="P23" s="217"/>
      <c r="Q23" s="217"/>
      <c r="R23" s="217"/>
      <c r="S23" s="217"/>
    </row>
    <row r="24" spans="1:19" ht="15">
      <c r="A24" s="218" t="s">
        <v>96</v>
      </c>
      <c r="B24" s="212" t="s">
        <v>97</v>
      </c>
      <c r="C24" s="213" t="s">
        <v>18</v>
      </c>
      <c r="D24" s="213" t="s">
        <v>18</v>
      </c>
      <c r="E24" s="214" t="s">
        <v>18</v>
      </c>
      <c r="F24" s="214" t="s">
        <v>18</v>
      </c>
      <c r="G24" s="214" t="s">
        <v>18</v>
      </c>
      <c r="H24" s="214" t="s">
        <v>18</v>
      </c>
      <c r="I24" s="214" t="s">
        <v>97</v>
      </c>
      <c r="J24" s="219">
        <v>6000000</v>
      </c>
      <c r="K24" s="220">
        <v>-6000000</v>
      </c>
      <c r="L24" s="221" t="s">
        <v>18</v>
      </c>
      <c r="M24" s="217"/>
      <c r="N24" s="217"/>
      <c r="O24" s="217"/>
      <c r="P24" s="217"/>
      <c r="Q24" s="217"/>
      <c r="R24" s="217"/>
      <c r="S24" s="217"/>
    </row>
    <row r="25" spans="1:19" ht="15">
      <c r="A25" s="205" t="s">
        <v>60</v>
      </c>
      <c r="B25" s="206" t="s">
        <v>61</v>
      </c>
      <c r="C25" s="207" t="s">
        <v>18</v>
      </c>
      <c r="D25" s="207" t="s">
        <v>18</v>
      </c>
      <c r="E25" s="208" t="s">
        <v>18</v>
      </c>
      <c r="F25" s="208" t="s">
        <v>18</v>
      </c>
      <c r="G25" s="208" t="s">
        <v>61</v>
      </c>
      <c r="H25" s="208" t="s">
        <v>18</v>
      </c>
      <c r="I25" s="208" t="s">
        <v>18</v>
      </c>
      <c r="J25" s="209">
        <v>842161</v>
      </c>
      <c r="K25" s="222" t="s">
        <v>18</v>
      </c>
      <c r="L25" s="209">
        <v>842161</v>
      </c>
      <c r="M25" s="158"/>
      <c r="N25" s="158"/>
      <c r="O25" s="158"/>
      <c r="P25" s="158"/>
      <c r="Q25" s="158"/>
      <c r="R25" s="158"/>
      <c r="S25" s="158"/>
    </row>
    <row r="26" spans="1:19" ht="15">
      <c r="A26" s="211" t="s">
        <v>92</v>
      </c>
      <c r="B26" s="212" t="s">
        <v>93</v>
      </c>
      <c r="C26" s="213" t="s">
        <v>18</v>
      </c>
      <c r="D26" s="213" t="s">
        <v>18</v>
      </c>
      <c r="E26" s="214" t="s">
        <v>18</v>
      </c>
      <c r="F26" s="214" t="s">
        <v>18</v>
      </c>
      <c r="G26" s="214" t="s">
        <v>18</v>
      </c>
      <c r="H26" s="214" t="s">
        <v>93</v>
      </c>
      <c r="I26" s="214" t="s">
        <v>18</v>
      </c>
      <c r="J26" s="215">
        <v>842161</v>
      </c>
      <c r="K26" s="223" t="s">
        <v>18</v>
      </c>
      <c r="L26" s="215">
        <v>842161</v>
      </c>
      <c r="M26" s="217"/>
      <c r="N26" s="217"/>
      <c r="O26" s="217"/>
      <c r="P26" s="217"/>
      <c r="Q26" s="217"/>
      <c r="R26" s="217"/>
      <c r="S26" s="217"/>
    </row>
    <row r="27" spans="1:19" ht="15">
      <c r="A27" s="218" t="s">
        <v>96</v>
      </c>
      <c r="B27" s="212" t="s">
        <v>97</v>
      </c>
      <c r="C27" s="213" t="s">
        <v>18</v>
      </c>
      <c r="D27" s="213" t="s">
        <v>18</v>
      </c>
      <c r="E27" s="214" t="s">
        <v>18</v>
      </c>
      <c r="F27" s="214" t="s">
        <v>18</v>
      </c>
      <c r="G27" s="214" t="s">
        <v>18</v>
      </c>
      <c r="H27" s="214" t="s">
        <v>18</v>
      </c>
      <c r="I27" s="214" t="s">
        <v>97</v>
      </c>
      <c r="J27" s="219">
        <v>775800</v>
      </c>
      <c r="K27" s="221" t="s">
        <v>18</v>
      </c>
      <c r="L27" s="219">
        <v>775800</v>
      </c>
      <c r="M27" s="217"/>
      <c r="N27" s="217"/>
      <c r="O27" s="217"/>
      <c r="P27" s="217"/>
      <c r="Q27" s="217"/>
      <c r="R27" s="217"/>
      <c r="S27" s="217"/>
    </row>
    <row r="28" spans="1:19" ht="15">
      <c r="A28" s="218" t="s">
        <v>98</v>
      </c>
      <c r="B28" s="212" t="s">
        <v>99</v>
      </c>
      <c r="C28" s="213" t="s">
        <v>18</v>
      </c>
      <c r="D28" s="213" t="s">
        <v>18</v>
      </c>
      <c r="E28" s="214" t="s">
        <v>18</v>
      </c>
      <c r="F28" s="214" t="s">
        <v>18</v>
      </c>
      <c r="G28" s="214" t="s">
        <v>18</v>
      </c>
      <c r="H28" s="214" t="s">
        <v>18</v>
      </c>
      <c r="I28" s="214" t="s">
        <v>99</v>
      </c>
      <c r="J28" s="219">
        <v>66361</v>
      </c>
      <c r="K28" s="221" t="s">
        <v>18</v>
      </c>
      <c r="L28" s="219">
        <v>66361</v>
      </c>
      <c r="M28" s="217"/>
      <c r="N28" s="217"/>
      <c r="O28" s="217"/>
      <c r="P28" s="217"/>
      <c r="Q28" s="217"/>
      <c r="R28" s="217"/>
      <c r="S28" s="217"/>
    </row>
    <row r="29" spans="1:19" ht="15">
      <c r="A29" s="205" t="s">
        <v>68</v>
      </c>
      <c r="B29" s="206" t="s">
        <v>69</v>
      </c>
      <c r="C29" s="207" t="s">
        <v>18</v>
      </c>
      <c r="D29" s="207" t="s">
        <v>18</v>
      </c>
      <c r="E29" s="208" t="s">
        <v>18</v>
      </c>
      <c r="F29" s="208" t="s">
        <v>18</v>
      </c>
      <c r="G29" s="208" t="s">
        <v>134</v>
      </c>
      <c r="H29" s="208" t="s">
        <v>18</v>
      </c>
      <c r="I29" s="208" t="s">
        <v>18</v>
      </c>
      <c r="J29" s="209">
        <v>19900</v>
      </c>
      <c r="K29" s="222" t="s">
        <v>18</v>
      </c>
      <c r="L29" s="209">
        <v>19900</v>
      </c>
      <c r="M29" s="158"/>
      <c r="N29" s="158"/>
      <c r="O29" s="158"/>
      <c r="P29" s="158"/>
      <c r="Q29" s="158"/>
      <c r="R29" s="158"/>
      <c r="S29" s="158"/>
    </row>
    <row r="30" spans="1:19" ht="15">
      <c r="A30" s="211" t="s">
        <v>92</v>
      </c>
      <c r="B30" s="212" t="s">
        <v>93</v>
      </c>
      <c r="C30" s="213" t="s">
        <v>18</v>
      </c>
      <c r="D30" s="213" t="s">
        <v>18</v>
      </c>
      <c r="E30" s="214" t="s">
        <v>18</v>
      </c>
      <c r="F30" s="214" t="s">
        <v>18</v>
      </c>
      <c r="G30" s="214" t="s">
        <v>18</v>
      </c>
      <c r="H30" s="214" t="s">
        <v>93</v>
      </c>
      <c r="I30" s="214" t="s">
        <v>18</v>
      </c>
      <c r="J30" s="215">
        <v>19900</v>
      </c>
      <c r="K30" s="223" t="s">
        <v>18</v>
      </c>
      <c r="L30" s="215">
        <v>19900</v>
      </c>
      <c r="M30" s="217"/>
      <c r="N30" s="217"/>
      <c r="O30" s="217"/>
      <c r="P30" s="217"/>
      <c r="Q30" s="217"/>
      <c r="R30" s="217"/>
      <c r="S30" s="217"/>
    </row>
    <row r="31" spans="1:19" ht="15">
      <c r="A31" s="218" t="s">
        <v>96</v>
      </c>
      <c r="B31" s="212" t="s">
        <v>97</v>
      </c>
      <c r="C31" s="213" t="s">
        <v>18</v>
      </c>
      <c r="D31" s="213" t="s">
        <v>18</v>
      </c>
      <c r="E31" s="214" t="s">
        <v>18</v>
      </c>
      <c r="F31" s="214" t="s">
        <v>18</v>
      </c>
      <c r="G31" s="214" t="s">
        <v>18</v>
      </c>
      <c r="H31" s="214" t="s">
        <v>18</v>
      </c>
      <c r="I31" s="214" t="s">
        <v>97</v>
      </c>
      <c r="J31" s="219">
        <v>19900</v>
      </c>
      <c r="K31" s="221" t="s">
        <v>18</v>
      </c>
      <c r="L31" s="219">
        <v>19900</v>
      </c>
      <c r="M31" s="217"/>
      <c r="N31" s="217"/>
      <c r="O31" s="217"/>
      <c r="P31" s="217"/>
      <c r="Q31" s="217"/>
      <c r="R31" s="217"/>
      <c r="S31" s="217"/>
    </row>
    <row r="32" spans="1:19" ht="15">
      <c r="A32" s="205" t="s">
        <v>82</v>
      </c>
      <c r="B32" s="206" t="s">
        <v>83</v>
      </c>
      <c r="C32" s="207" t="s">
        <v>18</v>
      </c>
      <c r="D32" s="207" t="s">
        <v>18</v>
      </c>
      <c r="E32" s="208" t="s">
        <v>18</v>
      </c>
      <c r="F32" s="208" t="s">
        <v>18</v>
      </c>
      <c r="G32" s="208" t="s">
        <v>83</v>
      </c>
      <c r="H32" s="208" t="s">
        <v>18</v>
      </c>
      <c r="I32" s="208" t="s">
        <v>18</v>
      </c>
      <c r="J32" s="209">
        <v>214480</v>
      </c>
      <c r="K32" s="222" t="s">
        <v>18</v>
      </c>
      <c r="L32" s="209">
        <v>214480</v>
      </c>
      <c r="M32" s="158"/>
      <c r="N32" s="158"/>
      <c r="O32" s="158"/>
      <c r="P32" s="158"/>
      <c r="Q32" s="158"/>
      <c r="R32" s="158"/>
      <c r="S32" s="158"/>
    </row>
    <row r="33" spans="1:19" ht="15">
      <c r="A33" s="211" t="s">
        <v>92</v>
      </c>
      <c r="B33" s="212" t="s">
        <v>93</v>
      </c>
      <c r="C33" s="213" t="s">
        <v>18</v>
      </c>
      <c r="D33" s="213" t="s">
        <v>18</v>
      </c>
      <c r="E33" s="214" t="s">
        <v>18</v>
      </c>
      <c r="F33" s="214" t="s">
        <v>18</v>
      </c>
      <c r="G33" s="214" t="s">
        <v>18</v>
      </c>
      <c r="H33" s="214" t="s">
        <v>93</v>
      </c>
      <c r="I33" s="214" t="s">
        <v>18</v>
      </c>
      <c r="J33" s="215">
        <v>214480</v>
      </c>
      <c r="K33" s="223" t="s">
        <v>18</v>
      </c>
      <c r="L33" s="215">
        <v>214480</v>
      </c>
      <c r="M33" s="217"/>
      <c r="N33" s="217"/>
      <c r="O33" s="217"/>
      <c r="P33" s="217"/>
      <c r="Q33" s="217"/>
      <c r="R33" s="217"/>
      <c r="S33" s="217"/>
    </row>
    <row r="34" spans="1:19" ht="15">
      <c r="A34" s="218" t="s">
        <v>96</v>
      </c>
      <c r="B34" s="212" t="s">
        <v>97</v>
      </c>
      <c r="C34" s="213" t="s">
        <v>18</v>
      </c>
      <c r="D34" s="213" t="s">
        <v>18</v>
      </c>
      <c r="E34" s="214" t="s">
        <v>18</v>
      </c>
      <c r="F34" s="214" t="s">
        <v>18</v>
      </c>
      <c r="G34" s="214" t="s">
        <v>18</v>
      </c>
      <c r="H34" s="214" t="s">
        <v>18</v>
      </c>
      <c r="I34" s="214" t="s">
        <v>97</v>
      </c>
      <c r="J34" s="219">
        <v>214480</v>
      </c>
      <c r="K34" s="221" t="s">
        <v>18</v>
      </c>
      <c r="L34" s="219">
        <v>214480</v>
      </c>
      <c r="M34" s="217"/>
      <c r="N34" s="217"/>
      <c r="O34" s="217"/>
      <c r="P34" s="217"/>
      <c r="Q34" s="217"/>
      <c r="R34" s="217"/>
      <c r="S34" s="217"/>
    </row>
    <row r="35" spans="1:19" ht="14.25">
      <c r="A35" s="203" t="s">
        <v>135</v>
      </c>
      <c r="B35" s="204" t="s">
        <v>136</v>
      </c>
      <c r="C35" s="197" t="s">
        <v>18</v>
      </c>
      <c r="D35" s="197" t="s">
        <v>18</v>
      </c>
      <c r="E35" s="198" t="s">
        <v>18</v>
      </c>
      <c r="F35" s="198" t="s">
        <v>136</v>
      </c>
      <c r="G35" s="198" t="s">
        <v>18</v>
      </c>
      <c r="H35" s="198" t="s">
        <v>18</v>
      </c>
      <c r="I35" s="198" t="s">
        <v>18</v>
      </c>
      <c r="J35" s="199">
        <v>65553284</v>
      </c>
      <c r="K35" s="200">
        <v>1080000</v>
      </c>
      <c r="L35" s="199">
        <v>66633284</v>
      </c>
      <c r="M35" s="151"/>
      <c r="N35" s="151"/>
      <c r="O35" s="151"/>
      <c r="P35" s="151"/>
      <c r="Q35" s="151"/>
      <c r="R35" s="151"/>
      <c r="S35" s="151"/>
    </row>
    <row r="36" spans="1:19" ht="15">
      <c r="A36" s="205" t="s">
        <v>63</v>
      </c>
      <c r="B36" s="206" t="s">
        <v>64</v>
      </c>
      <c r="C36" s="207" t="s">
        <v>18</v>
      </c>
      <c r="D36" s="207" t="s">
        <v>18</v>
      </c>
      <c r="E36" s="208" t="s">
        <v>18</v>
      </c>
      <c r="F36" s="208" t="s">
        <v>18</v>
      </c>
      <c r="G36" s="208" t="s">
        <v>64</v>
      </c>
      <c r="H36" s="208" t="s">
        <v>18</v>
      </c>
      <c r="I36" s="208" t="s">
        <v>18</v>
      </c>
      <c r="J36" s="209">
        <v>25547705</v>
      </c>
      <c r="K36" s="210">
        <v>880000</v>
      </c>
      <c r="L36" s="209">
        <v>26427705</v>
      </c>
      <c r="M36" s="158"/>
      <c r="N36" s="158"/>
      <c r="O36" s="158"/>
      <c r="P36" s="158"/>
      <c r="Q36" s="158"/>
      <c r="R36" s="158"/>
      <c r="S36" s="158"/>
    </row>
    <row r="37" spans="1:19" ht="15">
      <c r="A37" s="211" t="s">
        <v>76</v>
      </c>
      <c r="B37" s="212" t="s">
        <v>77</v>
      </c>
      <c r="C37" s="213" t="s">
        <v>18</v>
      </c>
      <c r="D37" s="213" t="s">
        <v>18</v>
      </c>
      <c r="E37" s="214" t="s">
        <v>18</v>
      </c>
      <c r="F37" s="214" t="s">
        <v>18</v>
      </c>
      <c r="G37" s="214" t="s">
        <v>18</v>
      </c>
      <c r="H37" s="214" t="s">
        <v>77</v>
      </c>
      <c r="I37" s="214" t="s">
        <v>18</v>
      </c>
      <c r="J37" s="215">
        <v>20972</v>
      </c>
      <c r="K37" s="223" t="s">
        <v>18</v>
      </c>
      <c r="L37" s="215">
        <v>20972</v>
      </c>
      <c r="M37" s="217"/>
      <c r="N37" s="217"/>
      <c r="O37" s="217"/>
      <c r="P37" s="217"/>
      <c r="Q37" s="217"/>
      <c r="R37" s="217"/>
      <c r="S37" s="217"/>
    </row>
    <row r="38" spans="1:19" ht="15">
      <c r="A38" s="218" t="s">
        <v>80</v>
      </c>
      <c r="B38" s="212" t="s">
        <v>81</v>
      </c>
      <c r="C38" s="213" t="s">
        <v>18</v>
      </c>
      <c r="D38" s="213" t="s">
        <v>18</v>
      </c>
      <c r="E38" s="214" t="s">
        <v>18</v>
      </c>
      <c r="F38" s="214" t="s">
        <v>18</v>
      </c>
      <c r="G38" s="214" t="s">
        <v>18</v>
      </c>
      <c r="H38" s="214" t="s">
        <v>18</v>
      </c>
      <c r="I38" s="214" t="s">
        <v>81</v>
      </c>
      <c r="J38" s="219">
        <v>20972</v>
      </c>
      <c r="K38" s="221" t="s">
        <v>18</v>
      </c>
      <c r="L38" s="219">
        <v>20972</v>
      </c>
      <c r="M38" s="217"/>
      <c r="N38" s="217"/>
      <c r="O38" s="217"/>
      <c r="P38" s="217"/>
      <c r="Q38" s="217"/>
      <c r="R38" s="217"/>
      <c r="S38" s="217"/>
    </row>
    <row r="39" spans="1:19" ht="15">
      <c r="A39" s="211" t="s">
        <v>92</v>
      </c>
      <c r="B39" s="212" t="s">
        <v>93</v>
      </c>
      <c r="C39" s="213" t="s">
        <v>18</v>
      </c>
      <c r="D39" s="213" t="s">
        <v>18</v>
      </c>
      <c r="E39" s="214" t="s">
        <v>18</v>
      </c>
      <c r="F39" s="214" t="s">
        <v>18</v>
      </c>
      <c r="G39" s="214" t="s">
        <v>18</v>
      </c>
      <c r="H39" s="214" t="s">
        <v>93</v>
      </c>
      <c r="I39" s="214" t="s">
        <v>18</v>
      </c>
      <c r="J39" s="215">
        <v>25526733</v>
      </c>
      <c r="K39" s="216">
        <v>880000</v>
      </c>
      <c r="L39" s="215">
        <v>26406733</v>
      </c>
      <c r="M39" s="217"/>
      <c r="N39" s="217"/>
      <c r="O39" s="217"/>
      <c r="P39" s="217"/>
      <c r="Q39" s="217"/>
      <c r="R39" s="217"/>
      <c r="S39" s="217"/>
    </row>
    <row r="40" spans="1:19" ht="15">
      <c r="A40" s="218" t="s">
        <v>98</v>
      </c>
      <c r="B40" s="212" t="s">
        <v>99</v>
      </c>
      <c r="C40" s="213" t="s">
        <v>18</v>
      </c>
      <c r="D40" s="213" t="s">
        <v>18</v>
      </c>
      <c r="E40" s="214" t="s">
        <v>18</v>
      </c>
      <c r="F40" s="214" t="s">
        <v>18</v>
      </c>
      <c r="G40" s="214" t="s">
        <v>18</v>
      </c>
      <c r="H40" s="214" t="s">
        <v>18</v>
      </c>
      <c r="I40" s="214" t="s">
        <v>99</v>
      </c>
      <c r="J40" s="219">
        <v>25526733</v>
      </c>
      <c r="K40" s="220">
        <v>880000</v>
      </c>
      <c r="L40" s="219">
        <v>26406733</v>
      </c>
      <c r="M40" s="217"/>
      <c r="N40" s="217"/>
      <c r="O40" s="217"/>
      <c r="P40" s="217"/>
      <c r="Q40" s="217"/>
      <c r="R40" s="217"/>
      <c r="S40" s="217"/>
    </row>
    <row r="41" spans="1:19" ht="15">
      <c r="A41" s="205" t="s">
        <v>82</v>
      </c>
      <c r="B41" s="206" t="s">
        <v>83</v>
      </c>
      <c r="C41" s="207" t="s">
        <v>18</v>
      </c>
      <c r="D41" s="207" t="s">
        <v>18</v>
      </c>
      <c r="E41" s="208" t="s">
        <v>18</v>
      </c>
      <c r="F41" s="208" t="s">
        <v>18</v>
      </c>
      <c r="G41" s="208" t="s">
        <v>83</v>
      </c>
      <c r="H41" s="208" t="s">
        <v>18</v>
      </c>
      <c r="I41" s="208" t="s">
        <v>18</v>
      </c>
      <c r="J41" s="209">
        <v>40005579</v>
      </c>
      <c r="K41" s="210">
        <v>200000</v>
      </c>
      <c r="L41" s="209">
        <v>40205579</v>
      </c>
      <c r="M41" s="158"/>
      <c r="N41" s="158"/>
      <c r="O41" s="158"/>
      <c r="P41" s="158"/>
      <c r="Q41" s="158"/>
      <c r="R41" s="158"/>
      <c r="S41" s="158"/>
    </row>
    <row r="42" spans="1:19" ht="15">
      <c r="A42" s="211" t="s">
        <v>76</v>
      </c>
      <c r="B42" s="212" t="s">
        <v>77</v>
      </c>
      <c r="C42" s="213" t="s">
        <v>18</v>
      </c>
      <c r="D42" s="213" t="s">
        <v>18</v>
      </c>
      <c r="E42" s="214" t="s">
        <v>18</v>
      </c>
      <c r="F42" s="214" t="s">
        <v>18</v>
      </c>
      <c r="G42" s="214" t="s">
        <v>18</v>
      </c>
      <c r="H42" s="214" t="s">
        <v>77</v>
      </c>
      <c r="I42" s="214" t="s">
        <v>18</v>
      </c>
      <c r="J42" s="215">
        <v>55322</v>
      </c>
      <c r="K42" s="223" t="s">
        <v>18</v>
      </c>
      <c r="L42" s="215">
        <v>55322</v>
      </c>
      <c r="M42" s="217"/>
      <c r="N42" s="217"/>
      <c r="O42" s="217"/>
      <c r="P42" s="217"/>
      <c r="Q42" s="217"/>
      <c r="R42" s="217"/>
      <c r="S42" s="217"/>
    </row>
    <row r="43" spans="1:19" ht="15">
      <c r="A43" s="218" t="s">
        <v>80</v>
      </c>
      <c r="B43" s="212" t="s">
        <v>81</v>
      </c>
      <c r="C43" s="213" t="s">
        <v>18</v>
      </c>
      <c r="D43" s="213" t="s">
        <v>18</v>
      </c>
      <c r="E43" s="214" t="s">
        <v>18</v>
      </c>
      <c r="F43" s="214" t="s">
        <v>18</v>
      </c>
      <c r="G43" s="214" t="s">
        <v>18</v>
      </c>
      <c r="H43" s="214" t="s">
        <v>18</v>
      </c>
      <c r="I43" s="214" t="s">
        <v>81</v>
      </c>
      <c r="J43" s="219">
        <v>55322</v>
      </c>
      <c r="K43" s="221" t="s">
        <v>18</v>
      </c>
      <c r="L43" s="219">
        <v>55322</v>
      </c>
      <c r="M43" s="217"/>
      <c r="N43" s="217"/>
      <c r="O43" s="217"/>
      <c r="P43" s="217"/>
      <c r="Q43" s="217"/>
      <c r="R43" s="217"/>
      <c r="S43" s="217"/>
    </row>
    <row r="44" spans="1:19" ht="15">
      <c r="A44" s="211" t="s">
        <v>92</v>
      </c>
      <c r="B44" s="212" t="s">
        <v>93</v>
      </c>
      <c r="C44" s="213" t="s">
        <v>18</v>
      </c>
      <c r="D44" s="213" t="s">
        <v>18</v>
      </c>
      <c r="E44" s="214" t="s">
        <v>18</v>
      </c>
      <c r="F44" s="214" t="s">
        <v>18</v>
      </c>
      <c r="G44" s="214" t="s">
        <v>18</v>
      </c>
      <c r="H44" s="214" t="s">
        <v>93</v>
      </c>
      <c r="I44" s="214" t="s">
        <v>18</v>
      </c>
      <c r="J44" s="215">
        <v>39950257</v>
      </c>
      <c r="K44" s="216">
        <v>200000</v>
      </c>
      <c r="L44" s="215">
        <v>40150257</v>
      </c>
      <c r="M44" s="217"/>
      <c r="N44" s="217"/>
      <c r="O44" s="217"/>
      <c r="P44" s="217"/>
      <c r="Q44" s="217"/>
      <c r="R44" s="217"/>
      <c r="S44" s="217"/>
    </row>
    <row r="45" spans="1:19" ht="15">
      <c r="A45" s="218" t="s">
        <v>98</v>
      </c>
      <c r="B45" s="212" t="s">
        <v>99</v>
      </c>
      <c r="C45" s="213" t="s">
        <v>18</v>
      </c>
      <c r="D45" s="213" t="s">
        <v>18</v>
      </c>
      <c r="E45" s="214" t="s">
        <v>18</v>
      </c>
      <c r="F45" s="214" t="s">
        <v>18</v>
      </c>
      <c r="G45" s="214" t="s">
        <v>18</v>
      </c>
      <c r="H45" s="214" t="s">
        <v>18</v>
      </c>
      <c r="I45" s="214" t="s">
        <v>99</v>
      </c>
      <c r="J45" s="219">
        <v>39950257</v>
      </c>
      <c r="K45" s="220">
        <v>200000</v>
      </c>
      <c r="L45" s="219">
        <v>40150257</v>
      </c>
      <c r="M45" s="217"/>
      <c r="N45" s="217"/>
      <c r="O45" s="217"/>
      <c r="P45" s="217"/>
      <c r="Q45" s="217"/>
      <c r="R45" s="217"/>
      <c r="S45" s="217"/>
    </row>
    <row r="46" spans="1:19" ht="14.25">
      <c r="A46" s="201" t="s">
        <v>137</v>
      </c>
      <c r="B46" s="202" t="s">
        <v>138</v>
      </c>
      <c r="C46" s="197" t="s">
        <v>18</v>
      </c>
      <c r="D46" s="197" t="s">
        <v>18</v>
      </c>
      <c r="E46" s="198" t="s">
        <v>138</v>
      </c>
      <c r="F46" s="198" t="s">
        <v>18</v>
      </c>
      <c r="G46" s="198" t="s">
        <v>18</v>
      </c>
      <c r="H46" s="198" t="s">
        <v>18</v>
      </c>
      <c r="I46" s="198" t="s">
        <v>18</v>
      </c>
      <c r="J46" s="199">
        <v>515937751</v>
      </c>
      <c r="K46" s="200">
        <v>12214918</v>
      </c>
      <c r="L46" s="199">
        <v>528152669</v>
      </c>
      <c r="M46" s="151"/>
      <c r="N46" s="151"/>
      <c r="O46" s="151"/>
      <c r="P46" s="151"/>
      <c r="Q46" s="151"/>
      <c r="R46" s="151"/>
      <c r="S46" s="151"/>
    </row>
    <row r="47" spans="1:19" ht="14.25">
      <c r="A47" s="203" t="s">
        <v>139</v>
      </c>
      <c r="B47" s="204" t="s">
        <v>140</v>
      </c>
      <c r="C47" s="197" t="s">
        <v>18</v>
      </c>
      <c r="D47" s="197" t="s">
        <v>18</v>
      </c>
      <c r="E47" s="198" t="s">
        <v>18</v>
      </c>
      <c r="F47" s="198" t="s">
        <v>140</v>
      </c>
      <c r="G47" s="198" t="s">
        <v>18</v>
      </c>
      <c r="H47" s="198" t="s">
        <v>18</v>
      </c>
      <c r="I47" s="198" t="s">
        <v>18</v>
      </c>
      <c r="J47" s="199">
        <v>515473486</v>
      </c>
      <c r="K47" s="200">
        <v>12096859</v>
      </c>
      <c r="L47" s="199">
        <v>527570345</v>
      </c>
      <c r="M47" s="151"/>
      <c r="N47" s="151"/>
      <c r="O47" s="151"/>
      <c r="P47" s="151"/>
      <c r="Q47" s="151"/>
      <c r="R47" s="151"/>
      <c r="S47" s="151"/>
    </row>
    <row r="48" spans="1:19" ht="15">
      <c r="A48" s="205" t="s">
        <v>63</v>
      </c>
      <c r="B48" s="206" t="s">
        <v>64</v>
      </c>
      <c r="C48" s="207" t="s">
        <v>18</v>
      </c>
      <c r="D48" s="207" t="s">
        <v>18</v>
      </c>
      <c r="E48" s="208" t="s">
        <v>18</v>
      </c>
      <c r="F48" s="208" t="s">
        <v>18</v>
      </c>
      <c r="G48" s="208" t="s">
        <v>64</v>
      </c>
      <c r="H48" s="208" t="s">
        <v>18</v>
      </c>
      <c r="I48" s="208" t="s">
        <v>18</v>
      </c>
      <c r="J48" s="209">
        <v>2657374</v>
      </c>
      <c r="K48" s="222" t="s">
        <v>18</v>
      </c>
      <c r="L48" s="209">
        <v>2657374</v>
      </c>
      <c r="M48" s="158"/>
      <c r="N48" s="158"/>
      <c r="O48" s="158"/>
      <c r="P48" s="158"/>
      <c r="Q48" s="158"/>
      <c r="R48" s="158"/>
      <c r="S48" s="158"/>
    </row>
    <row r="49" spans="1:19" ht="15">
      <c r="A49" s="211" t="s">
        <v>76</v>
      </c>
      <c r="B49" s="212" t="s">
        <v>77</v>
      </c>
      <c r="C49" s="213" t="s">
        <v>18</v>
      </c>
      <c r="D49" s="213" t="s">
        <v>18</v>
      </c>
      <c r="E49" s="214" t="s">
        <v>18</v>
      </c>
      <c r="F49" s="214" t="s">
        <v>18</v>
      </c>
      <c r="G49" s="214" t="s">
        <v>18</v>
      </c>
      <c r="H49" s="214" t="s">
        <v>77</v>
      </c>
      <c r="I49" s="214" t="s">
        <v>18</v>
      </c>
      <c r="J49" s="215">
        <v>2657374</v>
      </c>
      <c r="K49" s="223" t="s">
        <v>18</v>
      </c>
      <c r="L49" s="215">
        <v>2657374</v>
      </c>
      <c r="M49" s="217"/>
      <c r="N49" s="217"/>
      <c r="O49" s="217"/>
      <c r="P49" s="217"/>
      <c r="Q49" s="217"/>
      <c r="R49" s="217"/>
      <c r="S49" s="217"/>
    </row>
    <row r="50" spans="1:19" ht="15">
      <c r="A50" s="218" t="s">
        <v>54</v>
      </c>
      <c r="B50" s="212" t="s">
        <v>79</v>
      </c>
      <c r="C50" s="213" t="s">
        <v>18</v>
      </c>
      <c r="D50" s="213" t="s">
        <v>18</v>
      </c>
      <c r="E50" s="214" t="s">
        <v>18</v>
      </c>
      <c r="F50" s="214" t="s">
        <v>18</v>
      </c>
      <c r="G50" s="214" t="s">
        <v>18</v>
      </c>
      <c r="H50" s="214" t="s">
        <v>18</v>
      </c>
      <c r="I50" s="214" t="s">
        <v>79</v>
      </c>
      <c r="J50" s="219">
        <v>3684</v>
      </c>
      <c r="K50" s="221" t="s">
        <v>18</v>
      </c>
      <c r="L50" s="219">
        <v>3684</v>
      </c>
      <c r="M50" s="217"/>
      <c r="N50" s="217"/>
      <c r="O50" s="217"/>
      <c r="P50" s="217"/>
      <c r="Q50" s="217"/>
      <c r="R50" s="217"/>
      <c r="S50" s="217"/>
    </row>
    <row r="51" spans="1:19" ht="15">
      <c r="A51" s="218" t="s">
        <v>80</v>
      </c>
      <c r="B51" s="212" t="s">
        <v>81</v>
      </c>
      <c r="C51" s="213" t="s">
        <v>18</v>
      </c>
      <c r="D51" s="213" t="s">
        <v>18</v>
      </c>
      <c r="E51" s="214" t="s">
        <v>18</v>
      </c>
      <c r="F51" s="214" t="s">
        <v>18</v>
      </c>
      <c r="G51" s="214" t="s">
        <v>18</v>
      </c>
      <c r="H51" s="214" t="s">
        <v>18</v>
      </c>
      <c r="I51" s="214" t="s">
        <v>81</v>
      </c>
      <c r="J51" s="219">
        <v>2653690</v>
      </c>
      <c r="K51" s="221" t="s">
        <v>18</v>
      </c>
      <c r="L51" s="219">
        <v>2653690</v>
      </c>
      <c r="M51" s="217"/>
      <c r="N51" s="217"/>
      <c r="O51" s="217"/>
      <c r="P51" s="217"/>
      <c r="Q51" s="217"/>
      <c r="R51" s="217"/>
      <c r="S51" s="217"/>
    </row>
    <row r="52" spans="1:19" ht="15">
      <c r="A52" s="205" t="s">
        <v>54</v>
      </c>
      <c r="B52" s="206" t="s">
        <v>55</v>
      </c>
      <c r="C52" s="207" t="s">
        <v>18</v>
      </c>
      <c r="D52" s="207" t="s">
        <v>18</v>
      </c>
      <c r="E52" s="208" t="s">
        <v>18</v>
      </c>
      <c r="F52" s="208" t="s">
        <v>18</v>
      </c>
      <c r="G52" s="208" t="s">
        <v>55</v>
      </c>
      <c r="H52" s="208" t="s">
        <v>18</v>
      </c>
      <c r="I52" s="208" t="s">
        <v>18</v>
      </c>
      <c r="J52" s="209">
        <v>5310845</v>
      </c>
      <c r="K52" s="222" t="s">
        <v>18</v>
      </c>
      <c r="L52" s="209">
        <v>5310845</v>
      </c>
      <c r="M52" s="158"/>
      <c r="N52" s="158"/>
      <c r="O52" s="158"/>
      <c r="P52" s="158"/>
      <c r="Q52" s="158"/>
      <c r="R52" s="158"/>
      <c r="S52" s="158"/>
    </row>
    <row r="53" spans="1:19" ht="15">
      <c r="A53" s="211" t="s">
        <v>76</v>
      </c>
      <c r="B53" s="212" t="s">
        <v>77</v>
      </c>
      <c r="C53" s="213" t="s">
        <v>18</v>
      </c>
      <c r="D53" s="213" t="s">
        <v>18</v>
      </c>
      <c r="E53" s="214" t="s">
        <v>18</v>
      </c>
      <c r="F53" s="214" t="s">
        <v>18</v>
      </c>
      <c r="G53" s="214" t="s">
        <v>18</v>
      </c>
      <c r="H53" s="214" t="s">
        <v>77</v>
      </c>
      <c r="I53" s="214" t="s">
        <v>18</v>
      </c>
      <c r="J53" s="215">
        <v>5001895</v>
      </c>
      <c r="K53" s="223" t="s">
        <v>18</v>
      </c>
      <c r="L53" s="215">
        <v>5001895</v>
      </c>
      <c r="M53" s="217"/>
      <c r="N53" s="217"/>
      <c r="O53" s="217"/>
      <c r="P53" s="217"/>
      <c r="Q53" s="217"/>
      <c r="R53" s="217"/>
      <c r="S53" s="217"/>
    </row>
    <row r="54" spans="1:19" ht="15">
      <c r="A54" s="218" t="s">
        <v>54</v>
      </c>
      <c r="B54" s="212" t="s">
        <v>79</v>
      </c>
      <c r="C54" s="213" t="s">
        <v>18</v>
      </c>
      <c r="D54" s="213" t="s">
        <v>18</v>
      </c>
      <c r="E54" s="214" t="s">
        <v>18</v>
      </c>
      <c r="F54" s="214" t="s">
        <v>18</v>
      </c>
      <c r="G54" s="214" t="s">
        <v>18</v>
      </c>
      <c r="H54" s="214" t="s">
        <v>18</v>
      </c>
      <c r="I54" s="214" t="s">
        <v>79</v>
      </c>
      <c r="J54" s="219"/>
      <c r="K54" s="220">
        <v>2560000</v>
      </c>
      <c r="L54" s="219">
        <v>2560000</v>
      </c>
      <c r="M54" s="217"/>
      <c r="N54" s="217"/>
      <c r="O54" s="217"/>
      <c r="P54" s="217"/>
      <c r="Q54" s="217"/>
      <c r="R54" s="217"/>
      <c r="S54" s="217"/>
    </row>
    <row r="55" spans="1:19" ht="15">
      <c r="A55" s="218" t="s">
        <v>80</v>
      </c>
      <c r="B55" s="212" t="s">
        <v>81</v>
      </c>
      <c r="C55" s="213" t="s">
        <v>18</v>
      </c>
      <c r="D55" s="213" t="s">
        <v>18</v>
      </c>
      <c r="E55" s="214" t="s">
        <v>18</v>
      </c>
      <c r="F55" s="214" t="s">
        <v>18</v>
      </c>
      <c r="G55" s="214" t="s">
        <v>18</v>
      </c>
      <c r="H55" s="214" t="s">
        <v>18</v>
      </c>
      <c r="I55" s="214" t="s">
        <v>81</v>
      </c>
      <c r="J55" s="219">
        <v>4618970</v>
      </c>
      <c r="K55" s="220">
        <v>-2760000</v>
      </c>
      <c r="L55" s="219">
        <v>1858970</v>
      </c>
      <c r="M55" s="217"/>
      <c r="N55" s="217"/>
      <c r="O55" s="217"/>
      <c r="P55" s="217"/>
      <c r="Q55" s="217"/>
      <c r="R55" s="217"/>
      <c r="S55" s="217"/>
    </row>
    <row r="56" spans="1:19" ht="15">
      <c r="A56" s="218" t="s">
        <v>84</v>
      </c>
      <c r="B56" s="212" t="s">
        <v>85</v>
      </c>
      <c r="C56" s="213" t="s">
        <v>18</v>
      </c>
      <c r="D56" s="213" t="s">
        <v>18</v>
      </c>
      <c r="E56" s="214" t="s">
        <v>18</v>
      </c>
      <c r="F56" s="214" t="s">
        <v>18</v>
      </c>
      <c r="G56" s="214" t="s">
        <v>18</v>
      </c>
      <c r="H56" s="214" t="s">
        <v>18</v>
      </c>
      <c r="I56" s="214" t="s">
        <v>85</v>
      </c>
      <c r="J56" s="219">
        <v>83925</v>
      </c>
      <c r="K56" s="220">
        <v>150000</v>
      </c>
      <c r="L56" s="219">
        <v>233925</v>
      </c>
      <c r="M56" s="217"/>
      <c r="N56" s="217"/>
      <c r="O56" s="217"/>
      <c r="P56" s="217"/>
      <c r="Q56" s="217"/>
      <c r="R56" s="217"/>
      <c r="S56" s="217"/>
    </row>
    <row r="57" spans="1:19" ht="15">
      <c r="A57" s="218" t="s">
        <v>88</v>
      </c>
      <c r="B57" s="212" t="s">
        <v>89</v>
      </c>
      <c r="C57" s="213" t="s">
        <v>18</v>
      </c>
      <c r="D57" s="213" t="s">
        <v>18</v>
      </c>
      <c r="E57" s="214" t="s">
        <v>18</v>
      </c>
      <c r="F57" s="214" t="s">
        <v>18</v>
      </c>
      <c r="G57" s="214" t="s">
        <v>18</v>
      </c>
      <c r="H57" s="214" t="s">
        <v>18</v>
      </c>
      <c r="I57" s="214" t="s">
        <v>141</v>
      </c>
      <c r="J57" s="219">
        <v>100000</v>
      </c>
      <c r="K57" s="224" t="s">
        <v>18</v>
      </c>
      <c r="L57" s="219">
        <v>100000</v>
      </c>
      <c r="M57" s="217"/>
      <c r="N57" s="217"/>
      <c r="O57" s="217"/>
      <c r="P57" s="217"/>
      <c r="Q57" s="217"/>
      <c r="R57" s="217"/>
      <c r="S57" s="217"/>
    </row>
    <row r="58" spans="1:19" ht="15">
      <c r="A58" s="218" t="s">
        <v>90</v>
      </c>
      <c r="B58" s="212" t="s">
        <v>91</v>
      </c>
      <c r="C58" s="213" t="s">
        <v>18</v>
      </c>
      <c r="D58" s="213" t="s">
        <v>18</v>
      </c>
      <c r="E58" s="214" t="s">
        <v>18</v>
      </c>
      <c r="F58" s="214" t="s">
        <v>18</v>
      </c>
      <c r="G58" s="214" t="s">
        <v>18</v>
      </c>
      <c r="H58" s="214" t="s">
        <v>18</v>
      </c>
      <c r="I58" s="214" t="s">
        <v>91</v>
      </c>
      <c r="J58" s="219">
        <v>199000</v>
      </c>
      <c r="K58" s="220">
        <v>50000</v>
      </c>
      <c r="L58" s="219">
        <v>249000</v>
      </c>
      <c r="M58" s="217"/>
      <c r="N58" s="217"/>
      <c r="O58" s="217"/>
      <c r="P58" s="217"/>
      <c r="Q58" s="217"/>
      <c r="R58" s="217"/>
      <c r="S58" s="217"/>
    </row>
    <row r="59" spans="1:19" ht="15">
      <c r="A59" s="211" t="s">
        <v>92</v>
      </c>
      <c r="B59" s="212" t="s">
        <v>93</v>
      </c>
      <c r="C59" s="213" t="s">
        <v>18</v>
      </c>
      <c r="D59" s="213" t="s">
        <v>18</v>
      </c>
      <c r="E59" s="214" t="s">
        <v>18</v>
      </c>
      <c r="F59" s="214" t="s">
        <v>18</v>
      </c>
      <c r="G59" s="214" t="s">
        <v>18</v>
      </c>
      <c r="H59" s="214" t="s">
        <v>93</v>
      </c>
      <c r="I59" s="214" t="s">
        <v>18</v>
      </c>
      <c r="J59" s="215">
        <v>68950</v>
      </c>
      <c r="K59" s="223" t="s">
        <v>18</v>
      </c>
      <c r="L59" s="215">
        <v>68950</v>
      </c>
      <c r="M59" s="217"/>
      <c r="N59" s="217"/>
      <c r="O59" s="217"/>
      <c r="P59" s="217"/>
      <c r="Q59" s="217"/>
      <c r="R59" s="217"/>
      <c r="S59" s="217"/>
    </row>
    <row r="60" spans="1:19" ht="15">
      <c r="A60" s="218" t="s">
        <v>96</v>
      </c>
      <c r="B60" s="212" t="s">
        <v>97</v>
      </c>
      <c r="C60" s="213" t="s">
        <v>18</v>
      </c>
      <c r="D60" s="213" t="s">
        <v>18</v>
      </c>
      <c r="E60" s="214" t="s">
        <v>18</v>
      </c>
      <c r="F60" s="214" t="s">
        <v>18</v>
      </c>
      <c r="G60" s="214" t="s">
        <v>18</v>
      </c>
      <c r="H60" s="214" t="s">
        <v>18</v>
      </c>
      <c r="I60" s="214" t="s">
        <v>97</v>
      </c>
      <c r="J60" s="219">
        <v>68950</v>
      </c>
      <c r="K60" s="221" t="s">
        <v>18</v>
      </c>
      <c r="L60" s="219">
        <v>68950</v>
      </c>
      <c r="M60" s="217"/>
      <c r="N60" s="217"/>
      <c r="O60" s="217"/>
      <c r="P60" s="217"/>
      <c r="Q60" s="217"/>
      <c r="R60" s="217"/>
      <c r="S60" s="217"/>
    </row>
    <row r="61" spans="1:19" ht="15">
      <c r="A61" s="211" t="s">
        <v>102</v>
      </c>
      <c r="B61" s="212" t="s">
        <v>103</v>
      </c>
      <c r="C61" s="213" t="s">
        <v>18</v>
      </c>
      <c r="D61" s="213" t="s">
        <v>18</v>
      </c>
      <c r="E61" s="214" t="s">
        <v>18</v>
      </c>
      <c r="F61" s="214" t="s">
        <v>18</v>
      </c>
      <c r="G61" s="214" t="s">
        <v>18</v>
      </c>
      <c r="H61" s="214" t="s">
        <v>103</v>
      </c>
      <c r="I61" s="214" t="s">
        <v>18</v>
      </c>
      <c r="J61" s="215">
        <v>240000</v>
      </c>
      <c r="K61" s="223" t="s">
        <v>18</v>
      </c>
      <c r="L61" s="215">
        <v>240000</v>
      </c>
      <c r="M61" s="217"/>
      <c r="N61" s="217"/>
      <c r="O61" s="217"/>
      <c r="P61" s="217"/>
      <c r="Q61" s="217"/>
      <c r="R61" s="217"/>
      <c r="S61" s="217"/>
    </row>
    <row r="62" spans="1:19" ht="15">
      <c r="A62" s="218" t="s">
        <v>104</v>
      </c>
      <c r="B62" s="212" t="s">
        <v>105</v>
      </c>
      <c r="C62" s="213" t="s">
        <v>18</v>
      </c>
      <c r="D62" s="213" t="s">
        <v>18</v>
      </c>
      <c r="E62" s="214" t="s">
        <v>18</v>
      </c>
      <c r="F62" s="214" t="s">
        <v>18</v>
      </c>
      <c r="G62" s="214" t="s">
        <v>18</v>
      </c>
      <c r="H62" s="214" t="s">
        <v>18</v>
      </c>
      <c r="I62" s="214" t="s">
        <v>105</v>
      </c>
      <c r="J62" s="219">
        <v>240000</v>
      </c>
      <c r="K62" s="221" t="s">
        <v>18</v>
      </c>
      <c r="L62" s="219">
        <v>240000</v>
      </c>
      <c r="M62" s="217"/>
      <c r="N62" s="217"/>
      <c r="O62" s="217"/>
      <c r="P62" s="217"/>
      <c r="Q62" s="217"/>
      <c r="R62" s="217"/>
      <c r="S62" s="217"/>
    </row>
    <row r="63" spans="1:19" ht="15">
      <c r="A63" s="205" t="s">
        <v>57</v>
      </c>
      <c r="B63" s="206" t="s">
        <v>58</v>
      </c>
      <c r="C63" s="207" t="s">
        <v>18</v>
      </c>
      <c r="D63" s="207" t="s">
        <v>18</v>
      </c>
      <c r="E63" s="208" t="s">
        <v>18</v>
      </c>
      <c r="F63" s="208" t="s">
        <v>18</v>
      </c>
      <c r="G63" s="208" t="s">
        <v>58</v>
      </c>
      <c r="H63" s="208" t="s">
        <v>18</v>
      </c>
      <c r="I63" s="208" t="s">
        <v>18</v>
      </c>
      <c r="J63" s="209">
        <v>505733412</v>
      </c>
      <c r="K63" s="222" t="s">
        <v>18</v>
      </c>
      <c r="L63" s="209">
        <v>505733412</v>
      </c>
      <c r="M63" s="158"/>
      <c r="N63" s="158"/>
      <c r="O63" s="158"/>
      <c r="P63" s="158"/>
      <c r="Q63" s="158"/>
      <c r="R63" s="158"/>
      <c r="S63" s="158"/>
    </row>
    <row r="64" spans="1:19" ht="15">
      <c r="A64" s="211" t="s">
        <v>76</v>
      </c>
      <c r="B64" s="212" t="s">
        <v>77</v>
      </c>
      <c r="C64" s="213" t="s">
        <v>18</v>
      </c>
      <c r="D64" s="213" t="s">
        <v>18</v>
      </c>
      <c r="E64" s="214" t="s">
        <v>18</v>
      </c>
      <c r="F64" s="214" t="s">
        <v>18</v>
      </c>
      <c r="G64" s="214" t="s">
        <v>18</v>
      </c>
      <c r="H64" s="214" t="s">
        <v>77</v>
      </c>
      <c r="I64" s="214" t="s">
        <v>18</v>
      </c>
      <c r="J64" s="215">
        <v>505733412</v>
      </c>
      <c r="K64" s="223" t="s">
        <v>18</v>
      </c>
      <c r="L64" s="215">
        <v>505733412</v>
      </c>
      <c r="M64" s="217"/>
      <c r="N64" s="217"/>
      <c r="O64" s="217"/>
      <c r="P64" s="217"/>
      <c r="Q64" s="217"/>
      <c r="R64" s="217"/>
      <c r="S64" s="217"/>
    </row>
    <row r="65" spans="1:19" ht="15">
      <c r="A65" s="218" t="s">
        <v>54</v>
      </c>
      <c r="B65" s="212" t="s">
        <v>79</v>
      </c>
      <c r="C65" s="213" t="s">
        <v>18</v>
      </c>
      <c r="D65" s="213" t="s">
        <v>18</v>
      </c>
      <c r="E65" s="214" t="s">
        <v>18</v>
      </c>
      <c r="F65" s="214" t="s">
        <v>18</v>
      </c>
      <c r="G65" s="214" t="s">
        <v>18</v>
      </c>
      <c r="H65" s="214" t="s">
        <v>18</v>
      </c>
      <c r="I65" s="214" t="s">
        <v>79</v>
      </c>
      <c r="J65" s="219">
        <v>238530585</v>
      </c>
      <c r="K65" s="220">
        <v>3700000</v>
      </c>
      <c r="L65" s="219">
        <v>242230585</v>
      </c>
      <c r="M65" s="217"/>
      <c r="N65" s="217"/>
      <c r="O65" s="217"/>
      <c r="P65" s="217"/>
      <c r="Q65" s="217"/>
      <c r="R65" s="217"/>
      <c r="S65" s="217"/>
    </row>
    <row r="66" spans="1:19" ht="15">
      <c r="A66" s="218" t="s">
        <v>80</v>
      </c>
      <c r="B66" s="212" t="s">
        <v>81</v>
      </c>
      <c r="C66" s="213" t="s">
        <v>18</v>
      </c>
      <c r="D66" s="213" t="s">
        <v>18</v>
      </c>
      <c r="E66" s="214" t="s">
        <v>18</v>
      </c>
      <c r="F66" s="214" t="s">
        <v>18</v>
      </c>
      <c r="G66" s="214" t="s">
        <v>18</v>
      </c>
      <c r="H66" s="214" t="s">
        <v>18</v>
      </c>
      <c r="I66" s="214" t="s">
        <v>81</v>
      </c>
      <c r="J66" s="219">
        <v>266673227</v>
      </c>
      <c r="K66" s="220">
        <v>-4140000</v>
      </c>
      <c r="L66" s="219">
        <v>262533227</v>
      </c>
      <c r="M66" s="217"/>
      <c r="N66" s="217"/>
      <c r="O66" s="217"/>
      <c r="P66" s="217"/>
      <c r="Q66" s="217"/>
      <c r="R66" s="217"/>
      <c r="S66" s="217"/>
    </row>
    <row r="67" spans="1:19" ht="15">
      <c r="A67" s="218" t="s">
        <v>84</v>
      </c>
      <c r="B67" s="212" t="s">
        <v>85</v>
      </c>
      <c r="C67" s="213" t="s">
        <v>18</v>
      </c>
      <c r="D67" s="213" t="s">
        <v>18</v>
      </c>
      <c r="E67" s="214" t="s">
        <v>18</v>
      </c>
      <c r="F67" s="214" t="s">
        <v>18</v>
      </c>
      <c r="G67" s="214" t="s">
        <v>18</v>
      </c>
      <c r="H67" s="214" t="s">
        <v>18</v>
      </c>
      <c r="I67" s="214" t="s">
        <v>85</v>
      </c>
      <c r="J67" s="219">
        <v>501330</v>
      </c>
      <c r="K67" s="220">
        <v>400000</v>
      </c>
      <c r="L67" s="219">
        <v>901330</v>
      </c>
      <c r="M67" s="217"/>
      <c r="N67" s="217"/>
      <c r="O67" s="217"/>
      <c r="P67" s="217"/>
      <c r="Q67" s="217"/>
      <c r="R67" s="217"/>
      <c r="S67" s="217"/>
    </row>
    <row r="68" spans="1:19" ht="15">
      <c r="A68" s="218" t="s">
        <v>88</v>
      </c>
      <c r="B68" s="212" t="s">
        <v>89</v>
      </c>
      <c r="C68" s="213" t="s">
        <v>18</v>
      </c>
      <c r="D68" s="213" t="s">
        <v>18</v>
      </c>
      <c r="E68" s="214" t="s">
        <v>18</v>
      </c>
      <c r="F68" s="214" t="s">
        <v>18</v>
      </c>
      <c r="G68" s="214" t="s">
        <v>18</v>
      </c>
      <c r="H68" s="214" t="s">
        <v>18</v>
      </c>
      <c r="I68" s="214" t="s">
        <v>141</v>
      </c>
      <c r="J68" s="219">
        <v>15000</v>
      </c>
      <c r="K68" s="220">
        <v>40000</v>
      </c>
      <c r="L68" s="219">
        <v>55000</v>
      </c>
      <c r="M68" s="217"/>
      <c r="N68" s="217"/>
      <c r="O68" s="217"/>
      <c r="P68" s="217"/>
      <c r="Q68" s="217"/>
      <c r="R68" s="217"/>
      <c r="S68" s="217"/>
    </row>
    <row r="69" spans="1:19" ht="15">
      <c r="A69" s="218" t="s">
        <v>90</v>
      </c>
      <c r="B69" s="212" t="s">
        <v>91</v>
      </c>
      <c r="C69" s="213" t="s">
        <v>18</v>
      </c>
      <c r="D69" s="213" t="s">
        <v>18</v>
      </c>
      <c r="E69" s="214" t="s">
        <v>18</v>
      </c>
      <c r="F69" s="214" t="s">
        <v>18</v>
      </c>
      <c r="G69" s="214" t="s">
        <v>18</v>
      </c>
      <c r="H69" s="214" t="s">
        <v>18</v>
      </c>
      <c r="I69" s="214" t="s">
        <v>91</v>
      </c>
      <c r="J69" s="219">
        <v>13270</v>
      </c>
      <c r="K69" s="221" t="s">
        <v>18</v>
      </c>
      <c r="L69" s="219">
        <v>13270</v>
      </c>
      <c r="M69" s="217"/>
      <c r="N69" s="217"/>
      <c r="O69" s="217"/>
      <c r="P69" s="217"/>
      <c r="Q69" s="217"/>
      <c r="R69" s="217"/>
      <c r="S69" s="217"/>
    </row>
    <row r="70" spans="1:19" ht="15">
      <c r="A70" s="205" t="s">
        <v>47</v>
      </c>
      <c r="B70" s="206" t="s">
        <v>48</v>
      </c>
      <c r="C70" s="207" t="s">
        <v>18</v>
      </c>
      <c r="D70" s="207" t="s">
        <v>18</v>
      </c>
      <c r="E70" s="208" t="s">
        <v>18</v>
      </c>
      <c r="F70" s="208" t="s">
        <v>18</v>
      </c>
      <c r="G70" s="208" t="s">
        <v>48</v>
      </c>
      <c r="H70" s="208" t="s">
        <v>18</v>
      </c>
      <c r="I70" s="208" t="s">
        <v>18</v>
      </c>
      <c r="J70" s="209"/>
      <c r="K70" s="210">
        <v>23200</v>
      </c>
      <c r="L70" s="209">
        <v>23200</v>
      </c>
      <c r="M70" s="158"/>
      <c r="N70" s="158"/>
      <c r="O70" s="158"/>
      <c r="P70" s="158"/>
      <c r="Q70" s="158"/>
      <c r="R70" s="158"/>
      <c r="S70" s="158"/>
    </row>
    <row r="71" spans="1:19" ht="15">
      <c r="A71" s="211" t="s">
        <v>76</v>
      </c>
      <c r="B71" s="212" t="s">
        <v>77</v>
      </c>
      <c r="C71" s="213" t="s">
        <v>18</v>
      </c>
      <c r="D71" s="213" t="s">
        <v>18</v>
      </c>
      <c r="E71" s="214" t="s">
        <v>18</v>
      </c>
      <c r="F71" s="214" t="s">
        <v>18</v>
      </c>
      <c r="G71" s="214" t="s">
        <v>18</v>
      </c>
      <c r="H71" s="214" t="s">
        <v>77</v>
      </c>
      <c r="I71" s="214" t="s">
        <v>18</v>
      </c>
      <c r="J71" s="215"/>
      <c r="K71" s="216">
        <v>23200</v>
      </c>
      <c r="L71" s="215">
        <v>23200</v>
      </c>
      <c r="M71" s="217"/>
      <c r="N71" s="217"/>
      <c r="O71" s="217"/>
      <c r="P71" s="217"/>
      <c r="Q71" s="217"/>
      <c r="R71" s="217"/>
      <c r="S71" s="217"/>
    </row>
    <row r="72" spans="1:19" ht="15">
      <c r="A72" s="218" t="s">
        <v>54</v>
      </c>
      <c r="B72" s="212" t="s">
        <v>79</v>
      </c>
      <c r="C72" s="213" t="s">
        <v>18</v>
      </c>
      <c r="D72" s="213" t="s">
        <v>18</v>
      </c>
      <c r="E72" s="214" t="s">
        <v>18</v>
      </c>
      <c r="F72" s="214" t="s">
        <v>18</v>
      </c>
      <c r="G72" s="214" t="s">
        <v>18</v>
      </c>
      <c r="H72" s="214" t="s">
        <v>18</v>
      </c>
      <c r="I72" s="214" t="s">
        <v>79</v>
      </c>
      <c r="J72" s="219"/>
      <c r="K72" s="220">
        <v>14000</v>
      </c>
      <c r="L72" s="219">
        <v>14000</v>
      </c>
      <c r="M72" s="217"/>
      <c r="N72" s="217"/>
      <c r="O72" s="217"/>
      <c r="P72" s="217"/>
      <c r="Q72" s="217"/>
      <c r="R72" s="217"/>
      <c r="S72" s="217"/>
    </row>
    <row r="73" spans="1:19" ht="15">
      <c r="A73" s="218" t="s">
        <v>80</v>
      </c>
      <c r="B73" s="212" t="s">
        <v>81</v>
      </c>
      <c r="C73" s="213" t="s">
        <v>18</v>
      </c>
      <c r="D73" s="213" t="s">
        <v>18</v>
      </c>
      <c r="E73" s="214" t="s">
        <v>18</v>
      </c>
      <c r="F73" s="214" t="s">
        <v>18</v>
      </c>
      <c r="G73" s="214" t="s">
        <v>18</v>
      </c>
      <c r="H73" s="214" t="s">
        <v>18</v>
      </c>
      <c r="I73" s="214" t="s">
        <v>81</v>
      </c>
      <c r="J73" s="219"/>
      <c r="K73" s="220">
        <v>9200</v>
      </c>
      <c r="L73" s="219">
        <v>9200</v>
      </c>
      <c r="M73" s="217"/>
      <c r="N73" s="217"/>
      <c r="O73" s="217"/>
      <c r="P73" s="217"/>
      <c r="Q73" s="217"/>
      <c r="R73" s="217"/>
      <c r="S73" s="217"/>
    </row>
    <row r="74" spans="1:19" ht="15">
      <c r="A74" s="205" t="s">
        <v>49</v>
      </c>
      <c r="B74" s="206" t="s">
        <v>50</v>
      </c>
      <c r="C74" s="207" t="s">
        <v>18</v>
      </c>
      <c r="D74" s="207" t="s">
        <v>18</v>
      </c>
      <c r="E74" s="208" t="s">
        <v>18</v>
      </c>
      <c r="F74" s="208" t="s">
        <v>18</v>
      </c>
      <c r="G74" s="208" t="s">
        <v>50</v>
      </c>
      <c r="H74" s="208" t="s">
        <v>18</v>
      </c>
      <c r="I74" s="208" t="s">
        <v>18</v>
      </c>
      <c r="J74" s="209">
        <v>1642200</v>
      </c>
      <c r="K74" s="210">
        <v>12023659</v>
      </c>
      <c r="L74" s="209">
        <v>13665859</v>
      </c>
      <c r="M74" s="158"/>
      <c r="N74" s="158"/>
      <c r="O74" s="158"/>
      <c r="P74" s="158"/>
      <c r="Q74" s="158"/>
      <c r="R74" s="158"/>
      <c r="S74" s="158"/>
    </row>
    <row r="75" spans="1:19" ht="15">
      <c r="A75" s="211" t="s">
        <v>76</v>
      </c>
      <c r="B75" s="212" t="s">
        <v>77</v>
      </c>
      <c r="C75" s="213" t="s">
        <v>18</v>
      </c>
      <c r="D75" s="213" t="s">
        <v>18</v>
      </c>
      <c r="E75" s="214" t="s">
        <v>18</v>
      </c>
      <c r="F75" s="214" t="s">
        <v>18</v>
      </c>
      <c r="G75" s="214" t="s">
        <v>18</v>
      </c>
      <c r="H75" s="214" t="s">
        <v>77</v>
      </c>
      <c r="I75" s="214" t="s">
        <v>18</v>
      </c>
      <c r="J75" s="215">
        <v>1642200</v>
      </c>
      <c r="K75" s="216">
        <v>12023659</v>
      </c>
      <c r="L75" s="215">
        <v>13665859</v>
      </c>
      <c r="M75" s="217"/>
      <c r="N75" s="217"/>
      <c r="O75" s="217"/>
      <c r="P75" s="217"/>
      <c r="Q75" s="217"/>
      <c r="R75" s="217"/>
      <c r="S75" s="217"/>
    </row>
    <row r="76" spans="1:19" ht="15">
      <c r="A76" s="218" t="s">
        <v>54</v>
      </c>
      <c r="B76" s="212" t="s">
        <v>79</v>
      </c>
      <c r="C76" s="213" t="s">
        <v>18</v>
      </c>
      <c r="D76" s="213" t="s">
        <v>18</v>
      </c>
      <c r="E76" s="214" t="s">
        <v>18</v>
      </c>
      <c r="F76" s="214" t="s">
        <v>18</v>
      </c>
      <c r="G76" s="214" t="s">
        <v>18</v>
      </c>
      <c r="H76" s="214" t="s">
        <v>18</v>
      </c>
      <c r="I76" s="214" t="s">
        <v>79</v>
      </c>
      <c r="J76" s="219">
        <v>1593000</v>
      </c>
      <c r="K76" s="221" t="s">
        <v>18</v>
      </c>
      <c r="L76" s="219">
        <v>1593000</v>
      </c>
      <c r="M76" s="217"/>
      <c r="N76" s="217"/>
      <c r="O76" s="217"/>
      <c r="P76" s="217"/>
      <c r="Q76" s="217"/>
      <c r="R76" s="217"/>
      <c r="S76" s="217"/>
    </row>
    <row r="77" spans="1:19" ht="15">
      <c r="A77" s="218" t="s">
        <v>80</v>
      </c>
      <c r="B77" s="212" t="s">
        <v>81</v>
      </c>
      <c r="C77" s="213" t="s">
        <v>18</v>
      </c>
      <c r="D77" s="213" t="s">
        <v>18</v>
      </c>
      <c r="E77" s="214" t="s">
        <v>18</v>
      </c>
      <c r="F77" s="214" t="s">
        <v>18</v>
      </c>
      <c r="G77" s="214" t="s">
        <v>18</v>
      </c>
      <c r="H77" s="214" t="s">
        <v>18</v>
      </c>
      <c r="I77" s="214" t="s">
        <v>81</v>
      </c>
      <c r="J77" s="219">
        <v>49200</v>
      </c>
      <c r="K77" s="220">
        <v>12023659</v>
      </c>
      <c r="L77" s="219">
        <v>12072859</v>
      </c>
      <c r="M77" s="217"/>
      <c r="N77" s="217"/>
      <c r="O77" s="217"/>
      <c r="P77" s="217"/>
      <c r="Q77" s="217"/>
      <c r="R77" s="217"/>
      <c r="S77" s="217"/>
    </row>
    <row r="78" spans="1:19" ht="15">
      <c r="A78" s="205" t="s">
        <v>60</v>
      </c>
      <c r="B78" s="206" t="s">
        <v>61</v>
      </c>
      <c r="C78" s="207" t="s">
        <v>18</v>
      </c>
      <c r="D78" s="207" t="s">
        <v>18</v>
      </c>
      <c r="E78" s="208" t="s">
        <v>18</v>
      </c>
      <c r="F78" s="208" t="s">
        <v>18</v>
      </c>
      <c r="G78" s="208" t="s">
        <v>61</v>
      </c>
      <c r="H78" s="208" t="s">
        <v>18</v>
      </c>
      <c r="I78" s="208" t="s">
        <v>18</v>
      </c>
      <c r="J78" s="209">
        <v>125675</v>
      </c>
      <c r="K78" s="210">
        <v>50000</v>
      </c>
      <c r="L78" s="209">
        <v>175675</v>
      </c>
      <c r="M78" s="158"/>
      <c r="N78" s="158"/>
      <c r="O78" s="158"/>
      <c r="P78" s="158"/>
      <c r="Q78" s="158"/>
      <c r="R78" s="158"/>
      <c r="S78" s="158"/>
    </row>
    <row r="79" spans="1:19" ht="15">
      <c r="A79" s="211" t="s">
        <v>76</v>
      </c>
      <c r="B79" s="212" t="s">
        <v>77</v>
      </c>
      <c r="C79" s="213" t="s">
        <v>18</v>
      </c>
      <c r="D79" s="213" t="s">
        <v>18</v>
      </c>
      <c r="E79" s="214" t="s">
        <v>18</v>
      </c>
      <c r="F79" s="214" t="s">
        <v>18</v>
      </c>
      <c r="G79" s="214" t="s">
        <v>18</v>
      </c>
      <c r="H79" s="214" t="s">
        <v>77</v>
      </c>
      <c r="I79" s="214" t="s">
        <v>18</v>
      </c>
      <c r="J79" s="215">
        <v>125675</v>
      </c>
      <c r="K79" s="216">
        <v>50000</v>
      </c>
      <c r="L79" s="215">
        <v>175675</v>
      </c>
      <c r="M79" s="217"/>
      <c r="N79" s="217"/>
      <c r="O79" s="217"/>
      <c r="P79" s="217"/>
      <c r="Q79" s="217"/>
      <c r="R79" s="217"/>
      <c r="S79" s="217"/>
    </row>
    <row r="80" spans="1:19" ht="15">
      <c r="A80" s="218" t="s">
        <v>80</v>
      </c>
      <c r="B80" s="212" t="s">
        <v>81</v>
      </c>
      <c r="C80" s="213" t="s">
        <v>18</v>
      </c>
      <c r="D80" s="213" t="s">
        <v>18</v>
      </c>
      <c r="E80" s="214" t="s">
        <v>18</v>
      </c>
      <c r="F80" s="214" t="s">
        <v>18</v>
      </c>
      <c r="G80" s="214" t="s">
        <v>18</v>
      </c>
      <c r="H80" s="214" t="s">
        <v>18</v>
      </c>
      <c r="I80" s="214" t="s">
        <v>81</v>
      </c>
      <c r="J80" s="219">
        <v>99130</v>
      </c>
      <c r="K80" s="220">
        <v>50000</v>
      </c>
      <c r="L80" s="219">
        <v>149130</v>
      </c>
      <c r="M80" s="217"/>
      <c r="N80" s="217"/>
      <c r="O80" s="217"/>
      <c r="P80" s="217"/>
      <c r="Q80" s="217"/>
      <c r="R80" s="217"/>
      <c r="S80" s="217"/>
    </row>
    <row r="81" spans="1:19" ht="15">
      <c r="A81" s="218" t="s">
        <v>88</v>
      </c>
      <c r="B81" s="212" t="s">
        <v>89</v>
      </c>
      <c r="C81" s="213" t="s">
        <v>18</v>
      </c>
      <c r="D81" s="213" t="s">
        <v>18</v>
      </c>
      <c r="E81" s="214" t="s">
        <v>18</v>
      </c>
      <c r="F81" s="214" t="s">
        <v>18</v>
      </c>
      <c r="G81" s="214" t="s">
        <v>18</v>
      </c>
      <c r="H81" s="214" t="s">
        <v>18</v>
      </c>
      <c r="I81" s="214" t="s">
        <v>141</v>
      </c>
      <c r="J81" s="219">
        <v>26545</v>
      </c>
      <c r="K81" s="221" t="s">
        <v>18</v>
      </c>
      <c r="L81" s="219">
        <v>26545</v>
      </c>
      <c r="M81" s="217"/>
      <c r="N81" s="217"/>
      <c r="O81" s="217"/>
      <c r="P81" s="217"/>
      <c r="Q81" s="217"/>
      <c r="R81" s="217"/>
      <c r="S81" s="217"/>
    </row>
    <row r="82" spans="1:19" ht="15">
      <c r="A82" s="205" t="s">
        <v>68</v>
      </c>
      <c r="B82" s="206" t="s">
        <v>69</v>
      </c>
      <c r="C82" s="207" t="s">
        <v>18</v>
      </c>
      <c r="D82" s="207" t="s">
        <v>18</v>
      </c>
      <c r="E82" s="208" t="s">
        <v>18</v>
      </c>
      <c r="F82" s="208" t="s">
        <v>18</v>
      </c>
      <c r="G82" s="208" t="s">
        <v>134</v>
      </c>
      <c r="H82" s="208" t="s">
        <v>18</v>
      </c>
      <c r="I82" s="208" t="s">
        <v>18</v>
      </c>
      <c r="J82" s="209">
        <v>3980</v>
      </c>
      <c r="K82" s="222" t="s">
        <v>18</v>
      </c>
      <c r="L82" s="209">
        <v>3980</v>
      </c>
      <c r="M82" s="158"/>
      <c r="N82" s="158"/>
      <c r="O82" s="158"/>
      <c r="P82" s="158"/>
      <c r="Q82" s="158"/>
      <c r="R82" s="158"/>
      <c r="S82" s="158"/>
    </row>
    <row r="83" spans="1:19" ht="15">
      <c r="A83" s="211" t="s">
        <v>76</v>
      </c>
      <c r="B83" s="212" t="s">
        <v>77</v>
      </c>
      <c r="C83" s="213" t="s">
        <v>18</v>
      </c>
      <c r="D83" s="213" t="s">
        <v>18</v>
      </c>
      <c r="E83" s="214" t="s">
        <v>18</v>
      </c>
      <c r="F83" s="214" t="s">
        <v>18</v>
      </c>
      <c r="G83" s="214" t="s">
        <v>18</v>
      </c>
      <c r="H83" s="214" t="s">
        <v>77</v>
      </c>
      <c r="I83" s="214" t="s">
        <v>18</v>
      </c>
      <c r="J83" s="215">
        <v>3980</v>
      </c>
      <c r="K83" s="223" t="s">
        <v>18</v>
      </c>
      <c r="L83" s="215">
        <v>3980</v>
      </c>
      <c r="M83" s="217"/>
      <c r="N83" s="217"/>
      <c r="O83" s="217"/>
      <c r="P83" s="217"/>
      <c r="Q83" s="217"/>
      <c r="R83" s="217"/>
      <c r="S83" s="217"/>
    </row>
    <row r="84" spans="1:19" ht="15">
      <c r="A84" s="218" t="s">
        <v>80</v>
      </c>
      <c r="B84" s="212" t="s">
        <v>81</v>
      </c>
      <c r="C84" s="213" t="s">
        <v>18</v>
      </c>
      <c r="D84" s="213" t="s">
        <v>18</v>
      </c>
      <c r="E84" s="214" t="s">
        <v>18</v>
      </c>
      <c r="F84" s="214" t="s">
        <v>18</v>
      </c>
      <c r="G84" s="214" t="s">
        <v>18</v>
      </c>
      <c r="H84" s="214" t="s">
        <v>18</v>
      </c>
      <c r="I84" s="214" t="s">
        <v>81</v>
      </c>
      <c r="J84" s="219">
        <v>3980</v>
      </c>
      <c r="K84" s="221" t="s">
        <v>18</v>
      </c>
      <c r="L84" s="219">
        <v>3980</v>
      </c>
      <c r="M84" s="217"/>
      <c r="N84" s="217"/>
      <c r="O84" s="217"/>
      <c r="P84" s="217"/>
      <c r="Q84" s="217"/>
      <c r="R84" s="217"/>
      <c r="S84" s="217"/>
    </row>
    <row r="85" spans="1:19" ht="14.25">
      <c r="A85" s="203" t="s">
        <v>142</v>
      </c>
      <c r="B85" s="204" t="s">
        <v>143</v>
      </c>
      <c r="C85" s="197" t="s">
        <v>18</v>
      </c>
      <c r="D85" s="197" t="s">
        <v>18</v>
      </c>
      <c r="E85" s="198" t="s">
        <v>18</v>
      </c>
      <c r="F85" s="198" t="s">
        <v>143</v>
      </c>
      <c r="G85" s="198" t="s">
        <v>18</v>
      </c>
      <c r="H85" s="198" t="s">
        <v>18</v>
      </c>
      <c r="I85" s="198" t="s">
        <v>18</v>
      </c>
      <c r="J85" s="199">
        <v>199084</v>
      </c>
      <c r="K85" s="200">
        <v>77850</v>
      </c>
      <c r="L85" s="199">
        <v>276934</v>
      </c>
      <c r="M85" s="151"/>
      <c r="N85" s="151"/>
      <c r="O85" s="151"/>
      <c r="P85" s="151"/>
      <c r="Q85" s="151"/>
      <c r="R85" s="151"/>
      <c r="S85" s="151"/>
    </row>
    <row r="86" spans="1:19" ht="15">
      <c r="A86" s="205" t="s">
        <v>63</v>
      </c>
      <c r="B86" s="206" t="s">
        <v>64</v>
      </c>
      <c r="C86" s="207" t="s">
        <v>18</v>
      </c>
      <c r="D86" s="207" t="s">
        <v>18</v>
      </c>
      <c r="E86" s="208" t="s">
        <v>18</v>
      </c>
      <c r="F86" s="208" t="s">
        <v>18</v>
      </c>
      <c r="G86" s="208" t="s">
        <v>64</v>
      </c>
      <c r="H86" s="208" t="s">
        <v>18</v>
      </c>
      <c r="I86" s="208" t="s">
        <v>18</v>
      </c>
      <c r="J86" s="209">
        <v>199084</v>
      </c>
      <c r="K86" s="210">
        <v>77850</v>
      </c>
      <c r="L86" s="209">
        <v>276934</v>
      </c>
      <c r="M86" s="158"/>
      <c r="N86" s="158"/>
      <c r="O86" s="158"/>
      <c r="P86" s="158"/>
      <c r="Q86" s="158"/>
      <c r="R86" s="158"/>
      <c r="S86" s="158"/>
    </row>
    <row r="87" spans="1:19" ht="15">
      <c r="A87" s="211" t="s">
        <v>76</v>
      </c>
      <c r="B87" s="212" t="s">
        <v>77</v>
      </c>
      <c r="C87" s="213" t="s">
        <v>18</v>
      </c>
      <c r="D87" s="213" t="s">
        <v>18</v>
      </c>
      <c r="E87" s="214" t="s">
        <v>18</v>
      </c>
      <c r="F87" s="214" t="s">
        <v>18</v>
      </c>
      <c r="G87" s="214" t="s">
        <v>18</v>
      </c>
      <c r="H87" s="214" t="s">
        <v>77</v>
      </c>
      <c r="I87" s="214" t="s">
        <v>18</v>
      </c>
      <c r="J87" s="215">
        <v>199084</v>
      </c>
      <c r="K87" s="216">
        <v>77850</v>
      </c>
      <c r="L87" s="215">
        <v>276934</v>
      </c>
      <c r="M87" s="217"/>
      <c r="N87" s="217"/>
      <c r="O87" s="217"/>
      <c r="P87" s="217"/>
      <c r="Q87" s="217"/>
      <c r="R87" s="217"/>
      <c r="S87" s="217"/>
    </row>
    <row r="88" spans="1:19" ht="15">
      <c r="A88" s="218" t="s">
        <v>80</v>
      </c>
      <c r="B88" s="212" t="s">
        <v>81</v>
      </c>
      <c r="C88" s="213" t="s">
        <v>18</v>
      </c>
      <c r="D88" s="213" t="s">
        <v>18</v>
      </c>
      <c r="E88" s="214" t="s">
        <v>18</v>
      </c>
      <c r="F88" s="214" t="s">
        <v>18</v>
      </c>
      <c r="G88" s="214" t="s">
        <v>18</v>
      </c>
      <c r="H88" s="214" t="s">
        <v>18</v>
      </c>
      <c r="I88" s="214" t="s">
        <v>81</v>
      </c>
      <c r="J88" s="219">
        <v>199084</v>
      </c>
      <c r="K88" s="220">
        <v>77850</v>
      </c>
      <c r="L88" s="219">
        <v>276934</v>
      </c>
      <c r="M88" s="217"/>
      <c r="N88" s="217"/>
      <c r="O88" s="217"/>
      <c r="P88" s="217"/>
      <c r="Q88" s="217"/>
      <c r="R88" s="217"/>
      <c r="S88" s="217"/>
    </row>
    <row r="89" spans="1:19" ht="28.5">
      <c r="A89" s="203" t="s">
        <v>144</v>
      </c>
      <c r="B89" s="226" t="s">
        <v>145</v>
      </c>
      <c r="C89" s="197" t="s">
        <v>18</v>
      </c>
      <c r="D89" s="197" t="s">
        <v>18</v>
      </c>
      <c r="E89" s="198" t="s">
        <v>18</v>
      </c>
      <c r="F89" s="198" t="s">
        <v>146</v>
      </c>
      <c r="G89" s="198" t="s">
        <v>18</v>
      </c>
      <c r="H89" s="198" t="s">
        <v>18</v>
      </c>
      <c r="I89" s="198" t="s">
        <v>18</v>
      </c>
      <c r="J89" s="199">
        <v>33181</v>
      </c>
      <c r="K89" s="225" t="s">
        <v>18</v>
      </c>
      <c r="L89" s="199">
        <v>33181</v>
      </c>
      <c r="M89" s="151"/>
      <c r="N89" s="151"/>
      <c r="O89" s="151"/>
      <c r="P89" s="151"/>
      <c r="Q89" s="151"/>
      <c r="R89" s="151"/>
      <c r="S89" s="151"/>
    </row>
    <row r="90" spans="1:19" ht="15">
      <c r="A90" s="205" t="s">
        <v>63</v>
      </c>
      <c r="B90" s="206" t="s">
        <v>64</v>
      </c>
      <c r="C90" s="207" t="s">
        <v>18</v>
      </c>
      <c r="D90" s="207" t="s">
        <v>18</v>
      </c>
      <c r="E90" s="208" t="s">
        <v>18</v>
      </c>
      <c r="F90" s="208" t="s">
        <v>18</v>
      </c>
      <c r="G90" s="208" t="s">
        <v>64</v>
      </c>
      <c r="H90" s="208" t="s">
        <v>18</v>
      </c>
      <c r="I90" s="208" t="s">
        <v>18</v>
      </c>
      <c r="J90" s="209">
        <v>33181</v>
      </c>
      <c r="K90" s="222" t="s">
        <v>18</v>
      </c>
      <c r="L90" s="209">
        <v>33181</v>
      </c>
      <c r="M90" s="158"/>
      <c r="N90" s="158"/>
      <c r="O90" s="158"/>
      <c r="P90" s="158"/>
      <c r="Q90" s="158"/>
      <c r="R90" s="158"/>
      <c r="S90" s="158"/>
    </row>
    <row r="91" spans="1:19" ht="15">
      <c r="A91" s="211" t="s">
        <v>76</v>
      </c>
      <c r="B91" s="212" t="s">
        <v>77</v>
      </c>
      <c r="C91" s="213" t="s">
        <v>18</v>
      </c>
      <c r="D91" s="213" t="s">
        <v>18</v>
      </c>
      <c r="E91" s="214" t="s">
        <v>18</v>
      </c>
      <c r="F91" s="214" t="s">
        <v>18</v>
      </c>
      <c r="G91" s="214" t="s">
        <v>18</v>
      </c>
      <c r="H91" s="214" t="s">
        <v>77</v>
      </c>
      <c r="I91" s="214" t="s">
        <v>18</v>
      </c>
      <c r="J91" s="215">
        <v>23181</v>
      </c>
      <c r="K91" s="216">
        <v>-10000</v>
      </c>
      <c r="L91" s="215">
        <v>13181</v>
      </c>
      <c r="M91" s="217"/>
      <c r="N91" s="217"/>
      <c r="O91" s="217"/>
      <c r="P91" s="217"/>
      <c r="Q91" s="217"/>
      <c r="R91" s="217"/>
      <c r="S91" s="217"/>
    </row>
    <row r="92" spans="1:19" ht="15">
      <c r="A92" s="218" t="s">
        <v>80</v>
      </c>
      <c r="B92" s="212" t="s">
        <v>81</v>
      </c>
      <c r="C92" s="213" t="s">
        <v>18</v>
      </c>
      <c r="D92" s="213" t="s">
        <v>18</v>
      </c>
      <c r="E92" s="214" t="s">
        <v>18</v>
      </c>
      <c r="F92" s="214" t="s">
        <v>18</v>
      </c>
      <c r="G92" s="214" t="s">
        <v>18</v>
      </c>
      <c r="H92" s="214" t="s">
        <v>18</v>
      </c>
      <c r="I92" s="214" t="s">
        <v>81</v>
      </c>
      <c r="J92" s="219">
        <v>23181</v>
      </c>
      <c r="K92" s="220">
        <v>-10000</v>
      </c>
      <c r="L92" s="219">
        <v>13181</v>
      </c>
      <c r="M92" s="217"/>
      <c r="N92" s="217"/>
      <c r="O92" s="217"/>
      <c r="P92" s="217"/>
      <c r="Q92" s="217"/>
      <c r="R92" s="217"/>
      <c r="S92" s="217"/>
    </row>
    <row r="93" spans="1:19" ht="15">
      <c r="A93" s="211" t="s">
        <v>92</v>
      </c>
      <c r="B93" s="212" t="s">
        <v>93</v>
      </c>
      <c r="C93" s="213" t="s">
        <v>18</v>
      </c>
      <c r="D93" s="213" t="s">
        <v>18</v>
      </c>
      <c r="E93" s="214" t="s">
        <v>18</v>
      </c>
      <c r="F93" s="214" t="s">
        <v>18</v>
      </c>
      <c r="G93" s="214" t="s">
        <v>18</v>
      </c>
      <c r="H93" s="214" t="s">
        <v>93</v>
      </c>
      <c r="I93" s="214" t="s">
        <v>18</v>
      </c>
      <c r="J93" s="215">
        <v>10000</v>
      </c>
      <c r="K93" s="216">
        <v>10000</v>
      </c>
      <c r="L93" s="215">
        <v>20000</v>
      </c>
      <c r="M93" s="217"/>
      <c r="N93" s="217"/>
      <c r="O93" s="217"/>
      <c r="P93" s="217"/>
      <c r="Q93" s="217"/>
      <c r="R93" s="217"/>
      <c r="S93" s="217"/>
    </row>
    <row r="94" spans="1:19" ht="15">
      <c r="A94" s="218" t="s">
        <v>96</v>
      </c>
      <c r="B94" s="212" t="s">
        <v>97</v>
      </c>
      <c r="C94" s="213" t="s">
        <v>18</v>
      </c>
      <c r="D94" s="213" t="s">
        <v>18</v>
      </c>
      <c r="E94" s="214" t="s">
        <v>18</v>
      </c>
      <c r="F94" s="214" t="s">
        <v>18</v>
      </c>
      <c r="G94" s="214" t="s">
        <v>18</v>
      </c>
      <c r="H94" s="214" t="s">
        <v>18</v>
      </c>
      <c r="I94" s="214" t="s">
        <v>97</v>
      </c>
      <c r="J94" s="219">
        <v>10000</v>
      </c>
      <c r="K94" s="220">
        <v>10000</v>
      </c>
      <c r="L94" s="219">
        <v>20000</v>
      </c>
      <c r="M94" s="217"/>
      <c r="N94" s="217"/>
      <c r="O94" s="217"/>
      <c r="P94" s="217"/>
      <c r="Q94" s="217"/>
      <c r="R94" s="217"/>
      <c r="S94" s="217"/>
    </row>
    <row r="95" spans="1:19" ht="14.25">
      <c r="A95" s="203" t="s">
        <v>147</v>
      </c>
      <c r="B95" s="204" t="s">
        <v>148</v>
      </c>
      <c r="C95" s="197" t="s">
        <v>18</v>
      </c>
      <c r="D95" s="197" t="s">
        <v>18</v>
      </c>
      <c r="E95" s="198" t="s">
        <v>18</v>
      </c>
      <c r="F95" s="198" t="s">
        <v>148</v>
      </c>
      <c r="G95" s="198" t="s">
        <v>18</v>
      </c>
      <c r="H95" s="198" t="s">
        <v>18</v>
      </c>
      <c r="I95" s="198" t="s">
        <v>18</v>
      </c>
      <c r="J95" s="199">
        <v>146000</v>
      </c>
      <c r="K95" s="225" t="s">
        <v>18</v>
      </c>
      <c r="L95" s="199">
        <v>146000</v>
      </c>
      <c r="M95" s="151"/>
      <c r="N95" s="151"/>
      <c r="O95" s="151"/>
      <c r="P95" s="151"/>
      <c r="Q95" s="151"/>
      <c r="R95" s="151"/>
      <c r="S95" s="151"/>
    </row>
    <row r="96" spans="1:19" ht="15">
      <c r="A96" s="205" t="s">
        <v>47</v>
      </c>
      <c r="B96" s="206" t="s">
        <v>48</v>
      </c>
      <c r="C96" s="207" t="s">
        <v>18</v>
      </c>
      <c r="D96" s="207" t="s">
        <v>18</v>
      </c>
      <c r="E96" s="208" t="s">
        <v>18</v>
      </c>
      <c r="F96" s="208" t="s">
        <v>18</v>
      </c>
      <c r="G96" s="208" t="s">
        <v>48</v>
      </c>
      <c r="H96" s="208" t="s">
        <v>18</v>
      </c>
      <c r="I96" s="208" t="s">
        <v>18</v>
      </c>
      <c r="J96" s="209">
        <v>146000</v>
      </c>
      <c r="K96" s="222" t="s">
        <v>18</v>
      </c>
      <c r="L96" s="209">
        <v>146000</v>
      </c>
      <c r="M96" s="158"/>
      <c r="N96" s="158"/>
      <c r="O96" s="158"/>
      <c r="P96" s="158"/>
      <c r="Q96" s="158"/>
      <c r="R96" s="158"/>
      <c r="S96" s="158"/>
    </row>
    <row r="97" spans="1:19" ht="15">
      <c r="A97" s="211" t="s">
        <v>76</v>
      </c>
      <c r="B97" s="212" t="s">
        <v>77</v>
      </c>
      <c r="C97" s="213" t="s">
        <v>18</v>
      </c>
      <c r="D97" s="213" t="s">
        <v>18</v>
      </c>
      <c r="E97" s="214" t="s">
        <v>18</v>
      </c>
      <c r="F97" s="214" t="s">
        <v>18</v>
      </c>
      <c r="G97" s="214" t="s">
        <v>18</v>
      </c>
      <c r="H97" s="214" t="s">
        <v>77</v>
      </c>
      <c r="I97" s="214" t="s">
        <v>18</v>
      </c>
      <c r="J97" s="215">
        <v>146000</v>
      </c>
      <c r="K97" s="223" t="s">
        <v>18</v>
      </c>
      <c r="L97" s="215">
        <v>146000</v>
      </c>
      <c r="M97" s="217"/>
      <c r="N97" s="217"/>
      <c r="O97" s="217"/>
      <c r="P97" s="217"/>
      <c r="Q97" s="217"/>
      <c r="R97" s="217"/>
      <c r="S97" s="217"/>
    </row>
    <row r="98" spans="1:19" ht="15">
      <c r="A98" s="218" t="s">
        <v>54</v>
      </c>
      <c r="B98" s="212" t="s">
        <v>79</v>
      </c>
      <c r="C98" s="213" t="s">
        <v>18</v>
      </c>
      <c r="D98" s="213" t="s">
        <v>18</v>
      </c>
      <c r="E98" s="214" t="s">
        <v>18</v>
      </c>
      <c r="F98" s="214" t="s">
        <v>18</v>
      </c>
      <c r="G98" s="214" t="s">
        <v>18</v>
      </c>
      <c r="H98" s="214" t="s">
        <v>18</v>
      </c>
      <c r="I98" s="214" t="s">
        <v>79</v>
      </c>
      <c r="J98" s="219"/>
      <c r="K98" s="220">
        <v>80000</v>
      </c>
      <c r="L98" s="219">
        <v>80000</v>
      </c>
      <c r="M98" s="217"/>
      <c r="N98" s="217"/>
      <c r="O98" s="217"/>
      <c r="P98" s="217"/>
      <c r="Q98" s="217"/>
      <c r="R98" s="217"/>
      <c r="S98" s="217"/>
    </row>
    <row r="99" spans="1:19" ht="15">
      <c r="A99" s="218" t="s">
        <v>80</v>
      </c>
      <c r="B99" s="212" t="s">
        <v>81</v>
      </c>
      <c r="C99" s="213" t="s">
        <v>18</v>
      </c>
      <c r="D99" s="213" t="s">
        <v>18</v>
      </c>
      <c r="E99" s="214" t="s">
        <v>18</v>
      </c>
      <c r="F99" s="214" t="s">
        <v>18</v>
      </c>
      <c r="G99" s="214" t="s">
        <v>18</v>
      </c>
      <c r="H99" s="214" t="s">
        <v>18</v>
      </c>
      <c r="I99" s="214" t="s">
        <v>81</v>
      </c>
      <c r="J99" s="219">
        <v>146000</v>
      </c>
      <c r="K99" s="220">
        <v>-80000</v>
      </c>
      <c r="L99" s="219">
        <v>66000</v>
      </c>
      <c r="M99" s="217"/>
      <c r="N99" s="217"/>
      <c r="O99" s="217"/>
      <c r="P99" s="217"/>
      <c r="Q99" s="217"/>
      <c r="R99" s="217"/>
      <c r="S99" s="217"/>
    </row>
    <row r="100" spans="1:19" ht="14.25">
      <c r="A100" s="203" t="s">
        <v>149</v>
      </c>
      <c r="B100" s="204" t="s">
        <v>150</v>
      </c>
      <c r="C100" s="197" t="s">
        <v>18</v>
      </c>
      <c r="D100" s="197" t="s">
        <v>18</v>
      </c>
      <c r="E100" s="198" t="s">
        <v>18</v>
      </c>
      <c r="F100" s="198" t="s">
        <v>150</v>
      </c>
      <c r="G100" s="198" t="s">
        <v>18</v>
      </c>
      <c r="H100" s="198" t="s">
        <v>18</v>
      </c>
      <c r="I100" s="198" t="s">
        <v>18</v>
      </c>
      <c r="J100" s="199">
        <v>86000</v>
      </c>
      <c r="K100" s="225" t="s">
        <v>18</v>
      </c>
      <c r="L100" s="199">
        <v>86000</v>
      </c>
      <c r="M100" s="151"/>
      <c r="N100" s="151"/>
      <c r="O100" s="151"/>
      <c r="P100" s="151"/>
      <c r="Q100" s="151"/>
      <c r="R100" s="151"/>
      <c r="S100" s="151"/>
    </row>
    <row r="101" spans="1:19" ht="15">
      <c r="A101" s="205" t="s">
        <v>47</v>
      </c>
      <c r="B101" s="206" t="s">
        <v>48</v>
      </c>
      <c r="C101" s="207" t="s">
        <v>18</v>
      </c>
      <c r="D101" s="207" t="s">
        <v>18</v>
      </c>
      <c r="E101" s="208" t="s">
        <v>18</v>
      </c>
      <c r="F101" s="208" t="s">
        <v>18</v>
      </c>
      <c r="G101" s="208" t="s">
        <v>48</v>
      </c>
      <c r="H101" s="208" t="s">
        <v>18</v>
      </c>
      <c r="I101" s="208" t="s">
        <v>18</v>
      </c>
      <c r="J101" s="209">
        <v>86000</v>
      </c>
      <c r="K101" s="222" t="s">
        <v>18</v>
      </c>
      <c r="L101" s="209">
        <v>86000</v>
      </c>
      <c r="M101" s="158"/>
      <c r="N101" s="158"/>
      <c r="O101" s="158"/>
      <c r="P101" s="158"/>
      <c r="Q101" s="158"/>
      <c r="R101" s="158"/>
      <c r="S101" s="158"/>
    </row>
    <row r="102" spans="1:19" ht="15">
      <c r="A102" s="211" t="s">
        <v>76</v>
      </c>
      <c r="B102" s="212" t="s">
        <v>77</v>
      </c>
      <c r="C102" s="213" t="s">
        <v>18</v>
      </c>
      <c r="D102" s="213" t="s">
        <v>18</v>
      </c>
      <c r="E102" s="214" t="s">
        <v>18</v>
      </c>
      <c r="F102" s="214" t="s">
        <v>18</v>
      </c>
      <c r="G102" s="214" t="s">
        <v>18</v>
      </c>
      <c r="H102" s="214" t="s">
        <v>77</v>
      </c>
      <c r="I102" s="214" t="s">
        <v>18</v>
      </c>
      <c r="J102" s="215">
        <v>64000</v>
      </c>
      <c r="K102" s="223" t="s">
        <v>18</v>
      </c>
      <c r="L102" s="215">
        <v>64000</v>
      </c>
      <c r="M102" s="217"/>
      <c r="N102" s="217"/>
      <c r="O102" s="217"/>
      <c r="P102" s="217"/>
      <c r="Q102" s="217"/>
      <c r="R102" s="217"/>
      <c r="S102" s="217"/>
    </row>
    <row r="103" spans="1:19" ht="15">
      <c r="A103" s="218" t="s">
        <v>80</v>
      </c>
      <c r="B103" s="212" t="s">
        <v>81</v>
      </c>
      <c r="C103" s="213" t="s">
        <v>18</v>
      </c>
      <c r="D103" s="213" t="s">
        <v>18</v>
      </c>
      <c r="E103" s="214" t="s">
        <v>18</v>
      </c>
      <c r="F103" s="214" t="s">
        <v>18</v>
      </c>
      <c r="G103" s="214" t="s">
        <v>18</v>
      </c>
      <c r="H103" s="214" t="s">
        <v>18</v>
      </c>
      <c r="I103" s="214" t="s">
        <v>81</v>
      </c>
      <c r="J103" s="219">
        <v>64000</v>
      </c>
      <c r="K103" s="221" t="s">
        <v>18</v>
      </c>
      <c r="L103" s="219">
        <v>64000</v>
      </c>
      <c r="M103" s="217"/>
      <c r="N103" s="217"/>
      <c r="O103" s="217"/>
      <c r="P103" s="217"/>
      <c r="Q103" s="217"/>
      <c r="R103" s="217"/>
      <c r="S103" s="217"/>
    </row>
    <row r="104" spans="1:19" ht="15">
      <c r="A104" s="211" t="s">
        <v>92</v>
      </c>
      <c r="B104" s="212" t="s">
        <v>93</v>
      </c>
      <c r="C104" s="213" t="s">
        <v>18</v>
      </c>
      <c r="D104" s="213" t="s">
        <v>18</v>
      </c>
      <c r="E104" s="214" t="s">
        <v>18</v>
      </c>
      <c r="F104" s="214" t="s">
        <v>18</v>
      </c>
      <c r="G104" s="214" t="s">
        <v>18</v>
      </c>
      <c r="H104" s="214" t="s">
        <v>93</v>
      </c>
      <c r="I104" s="214" t="s">
        <v>18</v>
      </c>
      <c r="J104" s="215">
        <v>22000</v>
      </c>
      <c r="K104" s="223" t="s">
        <v>18</v>
      </c>
      <c r="L104" s="215">
        <v>22000</v>
      </c>
      <c r="M104" s="217"/>
      <c r="N104" s="217"/>
      <c r="O104" s="217"/>
      <c r="P104" s="217"/>
      <c r="Q104" s="217"/>
      <c r="R104" s="217"/>
      <c r="S104" s="217"/>
    </row>
    <row r="105" spans="1:19" ht="15">
      <c r="A105" s="218" t="s">
        <v>96</v>
      </c>
      <c r="B105" s="212" t="s">
        <v>97</v>
      </c>
      <c r="C105" s="213" t="s">
        <v>18</v>
      </c>
      <c r="D105" s="213" t="s">
        <v>18</v>
      </c>
      <c r="E105" s="214" t="s">
        <v>18</v>
      </c>
      <c r="F105" s="214" t="s">
        <v>18</v>
      </c>
      <c r="G105" s="214" t="s">
        <v>18</v>
      </c>
      <c r="H105" s="214" t="s">
        <v>18</v>
      </c>
      <c r="I105" s="214" t="s">
        <v>97</v>
      </c>
      <c r="J105" s="219">
        <v>22000</v>
      </c>
      <c r="K105" s="221" t="s">
        <v>18</v>
      </c>
      <c r="L105" s="219">
        <v>22000</v>
      </c>
      <c r="M105" s="217"/>
      <c r="N105" s="217"/>
      <c r="O105" s="217"/>
      <c r="P105" s="217"/>
      <c r="Q105" s="217"/>
      <c r="R105" s="217"/>
      <c r="S105" s="217"/>
    </row>
    <row r="106" spans="1:19" ht="28.5">
      <c r="A106" s="203" t="s">
        <v>151</v>
      </c>
      <c r="B106" s="226" t="s">
        <v>152</v>
      </c>
      <c r="C106" s="197" t="s">
        <v>18</v>
      </c>
      <c r="D106" s="197" t="s">
        <v>18</v>
      </c>
      <c r="E106" s="198" t="s">
        <v>18</v>
      </c>
      <c r="F106" s="198" t="s">
        <v>153</v>
      </c>
      <c r="G106" s="198" t="s">
        <v>18</v>
      </c>
      <c r="H106" s="198" t="s">
        <v>18</v>
      </c>
      <c r="I106" s="198" t="s">
        <v>18</v>
      </c>
      <c r="J106" s="199"/>
      <c r="K106" s="200">
        <v>40209</v>
      </c>
      <c r="L106" s="199">
        <v>40209</v>
      </c>
      <c r="M106" s="151"/>
      <c r="N106" s="151"/>
      <c r="O106" s="151"/>
      <c r="P106" s="151"/>
      <c r="Q106" s="151"/>
      <c r="R106" s="151"/>
      <c r="S106" s="151"/>
    </row>
    <row r="107" spans="1:19" ht="15">
      <c r="A107" s="205" t="s">
        <v>47</v>
      </c>
      <c r="B107" s="206" t="s">
        <v>48</v>
      </c>
      <c r="C107" s="207" t="s">
        <v>18</v>
      </c>
      <c r="D107" s="207" t="s">
        <v>18</v>
      </c>
      <c r="E107" s="208" t="s">
        <v>18</v>
      </c>
      <c r="F107" s="208" t="s">
        <v>18</v>
      </c>
      <c r="G107" s="208" t="s">
        <v>48</v>
      </c>
      <c r="H107" s="208" t="s">
        <v>18</v>
      </c>
      <c r="I107" s="208" t="s">
        <v>18</v>
      </c>
      <c r="J107" s="209"/>
      <c r="K107" s="210">
        <v>40209</v>
      </c>
      <c r="L107" s="209">
        <v>40209</v>
      </c>
      <c r="M107" s="158"/>
      <c r="N107" s="158"/>
      <c r="O107" s="158"/>
      <c r="P107" s="158"/>
      <c r="Q107" s="158"/>
      <c r="R107" s="158"/>
      <c r="S107" s="158"/>
    </row>
    <row r="108" spans="1:19" ht="15">
      <c r="A108" s="211" t="s">
        <v>76</v>
      </c>
      <c r="B108" s="212" t="s">
        <v>77</v>
      </c>
      <c r="C108" s="213" t="s">
        <v>18</v>
      </c>
      <c r="D108" s="213" t="s">
        <v>18</v>
      </c>
      <c r="E108" s="214" t="s">
        <v>18</v>
      </c>
      <c r="F108" s="214" t="s">
        <v>18</v>
      </c>
      <c r="G108" s="214" t="s">
        <v>18</v>
      </c>
      <c r="H108" s="214" t="s">
        <v>77</v>
      </c>
      <c r="I108" s="214" t="s">
        <v>18</v>
      </c>
      <c r="J108" s="215"/>
      <c r="K108" s="216">
        <v>40209</v>
      </c>
      <c r="L108" s="215">
        <v>40209</v>
      </c>
      <c r="M108" s="217"/>
      <c r="N108" s="217"/>
      <c r="O108" s="217"/>
      <c r="P108" s="217"/>
      <c r="Q108" s="217"/>
      <c r="R108" s="217"/>
      <c r="S108" s="217"/>
    </row>
    <row r="109" spans="1:19" ht="15">
      <c r="A109" s="218" t="s">
        <v>80</v>
      </c>
      <c r="B109" s="212" t="s">
        <v>81</v>
      </c>
      <c r="C109" s="213" t="s">
        <v>18</v>
      </c>
      <c r="D109" s="213" t="s">
        <v>18</v>
      </c>
      <c r="E109" s="214" t="s">
        <v>18</v>
      </c>
      <c r="F109" s="214" t="s">
        <v>18</v>
      </c>
      <c r="G109" s="214" t="s">
        <v>18</v>
      </c>
      <c r="H109" s="214" t="s">
        <v>18</v>
      </c>
      <c r="I109" s="214" t="s">
        <v>81</v>
      </c>
      <c r="J109" s="219"/>
      <c r="K109" s="220">
        <v>33000</v>
      </c>
      <c r="L109" s="219">
        <v>33000</v>
      </c>
      <c r="M109" s="217"/>
      <c r="N109" s="217"/>
      <c r="O109" s="217"/>
      <c r="P109" s="217"/>
      <c r="Q109" s="217"/>
      <c r="R109" s="217"/>
      <c r="S109" s="217"/>
    </row>
    <row r="110" spans="1:19" ht="15">
      <c r="A110" s="218" t="s">
        <v>86</v>
      </c>
      <c r="B110" s="212" t="s">
        <v>87</v>
      </c>
      <c r="C110" s="213" t="s">
        <v>18</v>
      </c>
      <c r="D110" s="213" t="s">
        <v>18</v>
      </c>
      <c r="E110" s="214" t="s">
        <v>18</v>
      </c>
      <c r="F110" s="214" t="s">
        <v>18</v>
      </c>
      <c r="G110" s="214" t="s">
        <v>18</v>
      </c>
      <c r="H110" s="214" t="s">
        <v>18</v>
      </c>
      <c r="I110" s="214" t="s">
        <v>87</v>
      </c>
      <c r="J110" s="219"/>
      <c r="K110" s="220">
        <v>7209</v>
      </c>
      <c r="L110" s="219">
        <v>7209</v>
      </c>
      <c r="M110" s="217"/>
      <c r="N110" s="217"/>
      <c r="O110" s="217"/>
      <c r="P110" s="217"/>
      <c r="Q110" s="217"/>
      <c r="R110" s="217"/>
      <c r="S110" s="217"/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M315"/>
  <sheetViews>
    <sheetView zoomScaleNormal="100" workbookViewId="0">
      <selection activeCell="C6" sqref="C6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9.8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22.5">
      <c r="B2" s="46" t="s">
        <v>18</v>
      </c>
      <c r="C2" s="51" t="s">
        <v>36</v>
      </c>
      <c r="D2" s="50" t="s">
        <v>32</v>
      </c>
      <c r="E2" s="51" t="s">
        <v>37</v>
      </c>
      <c r="F2"/>
      <c r="G2"/>
      <c r="H2"/>
      <c r="I2"/>
      <c r="J2"/>
      <c r="K2"/>
      <c r="L2"/>
      <c r="M2"/>
    </row>
    <row r="3" spans="1:13">
      <c r="B3" s="46" t="s">
        <v>18</v>
      </c>
      <c r="C3" s="47" t="s">
        <v>19</v>
      </c>
      <c r="D3" s="47" t="s">
        <v>19</v>
      </c>
      <c r="E3" s="47" t="s">
        <v>19</v>
      </c>
      <c r="F3"/>
      <c r="G3"/>
      <c r="H3"/>
      <c r="I3"/>
      <c r="J3"/>
      <c r="K3"/>
      <c r="L3"/>
      <c r="M3"/>
    </row>
    <row r="4" spans="1:13">
      <c r="A4"/>
      <c r="B4" s="49" t="s">
        <v>20</v>
      </c>
      <c r="C4" s="48">
        <v>565558656</v>
      </c>
      <c r="D4" s="53">
        <v>4142814</v>
      </c>
      <c r="E4" s="48">
        <v>569701470</v>
      </c>
      <c r="F4"/>
      <c r="G4"/>
      <c r="H4"/>
      <c r="I4"/>
      <c r="J4"/>
      <c r="K4"/>
      <c r="L4"/>
      <c r="M4"/>
    </row>
    <row r="5" spans="1:13">
      <c r="A5"/>
      <c r="B5" s="49" t="s">
        <v>21</v>
      </c>
      <c r="C5" s="48">
        <v>23800</v>
      </c>
      <c r="D5" s="54" t="s">
        <v>18</v>
      </c>
      <c r="E5" s="48">
        <v>23800</v>
      </c>
      <c r="F5"/>
      <c r="G5"/>
      <c r="H5"/>
      <c r="I5"/>
      <c r="J5"/>
      <c r="K5"/>
      <c r="L5"/>
      <c r="M5"/>
    </row>
    <row r="6" spans="1:13">
      <c r="A6"/>
      <c r="B6" s="49" t="s">
        <v>22</v>
      </c>
      <c r="C6" s="48">
        <v>565582456</v>
      </c>
      <c r="D6" s="53">
        <v>4142814</v>
      </c>
      <c r="E6" s="48">
        <v>569725270</v>
      </c>
      <c r="F6"/>
      <c r="G6"/>
      <c r="H6"/>
      <c r="I6"/>
      <c r="J6"/>
      <c r="K6"/>
      <c r="L6"/>
      <c r="M6"/>
    </row>
    <row r="7" spans="1:13">
      <c r="A7"/>
      <c r="B7" s="49" t="s">
        <v>23</v>
      </c>
      <c r="C7" s="48">
        <v>515673095</v>
      </c>
      <c r="D7" s="53">
        <v>12204918</v>
      </c>
      <c r="E7" s="48">
        <v>527878013</v>
      </c>
      <c r="F7"/>
      <c r="G7"/>
      <c r="H7"/>
      <c r="I7"/>
      <c r="J7"/>
      <c r="K7"/>
      <c r="L7"/>
      <c r="M7"/>
    </row>
    <row r="8" spans="1:13">
      <c r="A8"/>
      <c r="B8" s="49" t="s">
        <v>24</v>
      </c>
      <c r="C8" s="48">
        <v>94617169</v>
      </c>
      <c r="D8" s="53">
        <v>-2544065</v>
      </c>
      <c r="E8" s="48">
        <v>92073104</v>
      </c>
      <c r="F8"/>
      <c r="G8"/>
      <c r="H8"/>
      <c r="I8"/>
      <c r="J8"/>
      <c r="K8"/>
      <c r="L8"/>
      <c r="M8"/>
    </row>
    <row r="9" spans="1:13">
      <c r="A9"/>
      <c r="B9" s="49" t="s">
        <v>25</v>
      </c>
      <c r="C9" s="48">
        <v>610290264</v>
      </c>
      <c r="D9" s="53">
        <v>9660853</v>
      </c>
      <c r="E9" s="48">
        <v>619951117</v>
      </c>
      <c r="F9"/>
      <c r="G9"/>
      <c r="H9"/>
      <c r="I9"/>
      <c r="J9"/>
      <c r="K9"/>
      <c r="L9"/>
      <c r="M9"/>
    </row>
    <row r="10" spans="1:13">
      <c r="A10"/>
      <c r="B10" s="49" t="s">
        <v>26</v>
      </c>
      <c r="C10" s="48">
        <v>-44707808</v>
      </c>
      <c r="D10" s="53">
        <v>-5518039</v>
      </c>
      <c r="E10" s="48">
        <v>-50225847</v>
      </c>
      <c r="F10"/>
      <c r="G10"/>
      <c r="H10"/>
      <c r="I10"/>
      <c r="J10"/>
      <c r="K10"/>
      <c r="L10"/>
      <c r="M10"/>
    </row>
    <row r="11" spans="1:13">
      <c r="A11"/>
      <c r="B11" s="49" t="s">
        <v>27</v>
      </c>
      <c r="C11" s="48"/>
      <c r="D11" s="48"/>
      <c r="E11" s="48"/>
      <c r="F11"/>
      <c r="G11"/>
      <c r="H11"/>
      <c r="I11"/>
      <c r="J11"/>
      <c r="K11"/>
      <c r="L11"/>
      <c r="M11"/>
    </row>
    <row r="12" spans="1:13">
      <c r="A12"/>
      <c r="B12" s="49" t="s">
        <v>28</v>
      </c>
      <c r="C12" s="48">
        <v>240000</v>
      </c>
      <c r="D12" s="52" t="s">
        <v>18</v>
      </c>
      <c r="E12" s="48">
        <v>240000</v>
      </c>
      <c r="F12"/>
      <c r="G12"/>
      <c r="H12"/>
      <c r="I12"/>
      <c r="J12"/>
      <c r="K12"/>
      <c r="L12"/>
      <c r="M12"/>
    </row>
    <row r="13" spans="1:13">
      <c r="A13"/>
      <c r="B13" s="49" t="s">
        <v>29</v>
      </c>
      <c r="C13" s="48">
        <v>6146083</v>
      </c>
      <c r="D13" s="53">
        <v>7666370</v>
      </c>
      <c r="E13" s="48">
        <v>13812453</v>
      </c>
      <c r="F13"/>
      <c r="G13"/>
      <c r="H13"/>
      <c r="I13"/>
      <c r="J13"/>
      <c r="K13"/>
      <c r="L13"/>
      <c r="M13"/>
    </row>
    <row r="14" spans="1:13">
      <c r="A14"/>
      <c r="B14" s="49" t="s">
        <v>30</v>
      </c>
      <c r="C14" s="48">
        <v>-1418334</v>
      </c>
      <c r="D14" s="53">
        <v>-2348331</v>
      </c>
      <c r="E14" s="48">
        <v>-3766665</v>
      </c>
      <c r="F14"/>
      <c r="G14"/>
      <c r="H14"/>
      <c r="I14"/>
      <c r="J14"/>
      <c r="K14"/>
      <c r="L14"/>
      <c r="M14"/>
    </row>
    <row r="15" spans="1:13">
      <c r="A15"/>
      <c r="B15" s="49" t="s">
        <v>31</v>
      </c>
      <c r="C15" s="48">
        <v>4487749</v>
      </c>
      <c r="D15" s="53">
        <v>5318039</v>
      </c>
      <c r="E15" s="48">
        <v>9805788</v>
      </c>
      <c r="F15"/>
      <c r="G15"/>
      <c r="H15"/>
      <c r="I15"/>
      <c r="J15"/>
      <c r="K15"/>
      <c r="L15"/>
      <c r="M15"/>
    </row>
    <row r="16" spans="1:13">
      <c r="A16"/>
      <c r="B16" s="49" t="s">
        <v>33</v>
      </c>
      <c r="C16" s="48">
        <v>-40220059</v>
      </c>
      <c r="D16" s="53">
        <v>-200000</v>
      </c>
      <c r="E16" s="48">
        <v>-40420059</v>
      </c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3"/>
      <c r="D19" s="33"/>
      <c r="E19" s="33"/>
      <c r="F19" s="33"/>
      <c r="G19" s="33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2 3 L i O r q + n 6 p 5 B 1 d m 1 V R P 7 W 5 8 4 B Q y b l Y Z W 4 C D T 7 F l D r l x O Q n d T T e B F C H d v f o F 1 t V + i P 0 i + 2 r N e 4 0 k H 7 D B A d v Q a y X g V A o k W f o t f f r / T 7 8 O x v y v 3 + + n 1 N f x 4 n E y n 7 0 / Y 0 v M G T W e 3 c 7 v J r O P 7 8 + e l h / e s b W z X 5 u 8 I X Q A h b L O H i + + P 0 7 e n 3 1 a L h 8 u a P r b t 2 + l b + X S f P G R 5 h i G p Y e q Y t 1 + G t + 7 7 y a z x 6 U 7 u x 2 f h a X u d p c 6 8 2 6 k 6 U 2 G p / 0 Q 3 w e m J e t a k + X p I M i b o C 8 H i W G Y l 4 A l m r I B c c T U N Y 1 h D Z P S H / 7 4 f U L d T e b U D 5 f S N J 6 O 5 u L b K B 8 E m u T 4 o h 1 Z a + v N e p 1 h S m y p i j 4 5 t t 7 g 6 e R s P H Q k A Q q G q f d l C Z i o W p b p W M O 1 R E 1 Q Q V M y H F R V E k S V v 7 K B B V F 9 Z R X F z K E z V C y H R G S 9 d a m p z e u 2 6 r R s S Q I 8 7 a e Q K 3 A I K b r J W 7 Y q t B T Q H P J 0 E O R l y 7 G g a Y v Q N g H O I w x l C 3 8 b u i X D J s M w Z Q Q o C f N i V + g r D v B k e R E Y i e C A p k v A 8 e 5 M 0 m 3 V J u m G A v r A z 4 F u T e 6 A s x m m p U H c F 6 s I j 6 o D H a W v o J u j e g Y R v m u O H E G E c p 9 U s y s D 7 x Y + r j i I 0 A N Q x 3 U m f 6 j D v A T e c u D I a P a Q N B J A c X S 3 K F Z e A o + x N J s C j u M A i g M F 2 r L E E v D 8 C E d u 7 0 n q 8 r Q f w i l I h n / N F + O H c E p E U D c u K Q q N B G Q p U n 8 / g R d 1 p E C a 2 f R S g x h O h o K s W U 5 v 1 M b l O 7 I F D W w A X g D H B Q h N 2 Q P K w 8 6 x g A J E 6 C P m p 2 G J c p C G c S b d S H o 9 x L q t C B 3 c U a t I A H 1 w J R r 1 + y K 4 F I n x 6 B M 6 v n Y h + 1 j F v C v W 2 j V r 7 S o C G 9 f J j y F 4 S T s U I L R R p S 2 j y f F 0 J B Z e E b u k D w 1 d x J L J N + / 1 Q r O i S Q p r d l o d c V g X V Y b R 2 l 1 V r L W Z O k / 7 O f D d O l y T w n 9 e v V C M h 9 1 L 6 F e l U 8 E B S H q S 6 L Y q D L 0 Y v t s q w q u y F k k P I x h 0 K w A f t R B Y P u 4 W 1 g c C O g 7 x F s K Y 3 G k I r W 5 b a Y 5 4 O g j i N F V C g S F J I 0 G c p n T C f C S I q A a Z k Q g s y 1 F R L x N U A p U I U 1 S g t o C 5 n g / V w k S I k 7 p J A K m e 4 q A y M Y X C W Z B S e W q 4 i i C u j Z J V E n M x b d k S D W A e j r g q P 5 + 4 u L + E u F Z Q F b x V 8 F a U t 7 S a 1 B i W X z 5 v D Y + H t 9 Z 6 g W t b 5 Y o I O x q 7 j c g I i 0 T 4 C z c + F i d s h p t P v l e c x v 4 M T m v a 2 G R J a M V t p L a 7 C A 3 X O x L b Q m 4 e E / l G E F J O a A i 7 G M s P x Z g q x k k v i a E w K h t p K T g L c 8 B a S o T D m G c 5 j H m e w 5 g / k 8 O i s R V v 4 e 9 k x o r a y g t n L D + I 2 c k P Y l L C w d d B S 3 h w A P b 1 t V E + A C 0 N X z o t b f e z Q i r a c K y 2 g J b T 0 / o L e Q t 3 U y z + J / h Z x 8 d R U R 0 o O O r A U z 7 D d v q C g l t 4 u F l f 9 V i W q 6 z 1 W V 8 U r W L i V 0 z 8 o h S l a 2 L Z b r 9 4 i k q c + I 1 e 5 8 T v u m V 7 q / q H 4 y 7 u W L h r Y 6 l 9 h V X B X A V z x Z b a 2 0 O 1 e v 3 y m e u Y l t q R J 4 E M 8 r B + 1 0 + Z A r 4 E 7 o q h V b B X w V 6 x B X d Y 7 h q v g L 1 e 6 Y I 7 T T 7 R T b w T E j g d 3 Q V k W u Y i p J O U s d e W 6 1 3 U d 1 4 G L x 9 q f N O Y u j P q b x z D V U r + R Z y a x H R d W Z K A 5 u N A u g P P 2 s I w b w g m 8 J a s J F N W F A s i 7 W 4 q q F W r G N 8 V L A m 0 B V u B k i 7 a Z E E 9 n o J U x M D H P 7 C Y l m A B C W M J F b 2 j x 1 J C M g 1 T R F 0 1 Z C l e z G d l e g 3 N n w D u J d C F d g K 4 8 6 / j P 3 5 3 Z 5 / H 9 O M 9 / k L / i S h z 2 1 B u 7 4 e y Z 3 i v E V W t r m r m J q r a / O u E e t i h t + U T 1 d u k L b l E h D k Z l s 2 u 0 W Y H m w j X K G M x + T S / Q z D P H 6 f z r 0 h 1 3 e z s s F t v w W v R 2 / S o a l 1 d r 9 u X l / 0 E N t j A l H p T c / + V i h D w W O W H t q r x t l 7 2 c 7 x K 4 k j d A W V u 2 L 6 6 Y j r d T o J a 1 6 k P k y / L y d f Z H C F / k 4 z 8 O n E U y K d D v n 1 Z g 5 c C 0 7 i S 5 E 3 k q / V a d T g c R u G / T Y a / U s C f C 3 5 2 M J J a f d l u M 8 Y m / H W f z y n 0 / 7 C Y 3 7 m f x 9 R s / G E y c 2 e 3 k 8 + P X 8 b U 5 B 4 N q r N k 5 6 R a k H w C 1 D p z 2 V C e I / m d Q F N v 6 s 8 w f 2 3 d A I a 5 D C C m D y d h A E M G t K + v B / 2 W 9 O z Q m w h 4 / U R 8 7 / R A N s r d C t B a T I L v X a Z M 9 z G N Z 3 j + E / 3 v 1 4 v q 5 b l 4 l T A J r 4 S o / n C p m X v j f n 3 K w M + N A u o E q L X z 1 u h y E 2 o f 6 C Q g W a Y A M g F I s 8 x e J q x t m O 6 P 6 e S L S 7 2 j + p P / / J / 7 h a I p F b P B l 0 R o 9 5 w o H h 2 0 5 Q H b g M N r W R 8 m j F b n 2 F 2 7 n 9 x O s B u R 5 D x g n r h 7 + s / / T 5 7 l X 3 b P F a X j c 9 q G n Z b W V e p M N W F U y w Q 3 9 e Y 8 0 X N j N 2 a O + T y 3 m G q c g u d G G j y q X P U k m D B z p O Q f d + 4 t G R l X f f P k 9 w 3 6 p u b L h 6 m 7 H K M M n 1 F a s j W s z y o L a 8 D W Y K h W o 7 U J e U b A q T f V Z H t Y n z f u Y w + B e p y O P Z x f X S o J Y 4 M 0 n 8 0 f E + F e n z i e v I 6 P u M Z I a 5 W r 3 Y S 1 W A I j 9 U Z K 1 t z 1 K e F e m u t 3 5 O l o r n g l W 8 N N y P W 7 5 z R 3 6 1 z x J D V X a g v M Q B a 6 9 W d g p N 7 o y Z q 7 P h f c S 3 P 9 j j w F z S W Q s 2 x b 1 R M G R G 2 8 n A d j 4 c J 9 Z g + X 2 z p 7 P M E p j g d p V b K T I F 2 b M 1 L / Q 6 U D u Z h H x j L q A g M v j Z p c V m p q g u 9 c Z a M 7 L n e J l M E V W 4 3 7 Q K / 2 N Z N L g p 6 L Q j 9 O h r 7 Y a 9 w H + i v Y T 4 a + E Y X + Q z L 0 x T 7 j P t D b u t I a J W 7 z x h j n Y z L 2 G x P D A v s M 2 I / 0 3 m X y F n u M c j 4 l Y 7 + x v X i 8 2 N P k U / S O Y L Y F 8 t y j A E 3 v m D g J P P 8 7 U v 4 J 4 f h z a E G i d 9 U / 5 h 1 u w 6 z 7 f 1 H X + 7 l j 3 T / j 1 K 9 3 O t c D J G h o x h a j T j q l F q N L S I O F U 2 l u 9 I j / y b T Y M H V 8 a v u Y W r z 5 I 1 J h g z V b H U j C 6 D C t 5 V 5 6 a / 0 r 5 R N p r v f Y y I k 0 F l 8 Z A c E 8 T H M r L 7 2 5 y H B P x 2 6 x I r d N X T 2 m 5 i Y 8 K B 1 r 7 2 t u K 0 0 + R f x k F k 4 j A f 8 J v m 3 P b w R Z / L z c t u O U Q R Y e G Y J j i Y L 3 M z 0 4 Y p i A P K Q W h n m g G m h e 4 T + Z G T 4 u G D 5 e q Q i d j k m e l / R C v G b Z L R P j 6 Q V + C m w 9 7 8 k 0 / O U B d 3 C 0 o q u q J 4 y W / z j b D r R i O 3 A n j J b / f N o u 3 Y q e U d y O F q G I P B i F z X o 5 4 K R S p f h K e 6 F K h 6 O p Y 1 K l l B y e 3 s 6 O W p W y G J 6 / 4 n z C a K U y v C w 0 d U y G l 2 W A 8 x 9 t O B 1 w 0 r J S 5 E z g C d t Z O r R i p x J P G K 0 s 7 o B / v O Z 0 D C / d J C X 2 0 P g J q 1 I 6 w 4 s 9 4 X 3 C a K X T r W J x J Y N u F X O 8 b L p V T G M y o R V 5 A O m E 0 c r g M A R H o E / H Y c h C U 8 W M O K X h p V e l o 0 Y r n e H F f s b l d A w v w 3 Z C 8 G j m C a t S l m V O / z n 8 E 0 Y r 7 d p U 5 P d L C s P b 8 j x S o U o 7 R 7 z I k 4 + F K m 1 5 b O O E V S n l a k v 0 n H e B 1 u E M r 0 C r O J y R g 7 f 8 h z 9 O G K 2 U Q 2 D 6 d c 9 j G g K z n L j z f x v w h F U p y 4 m 7 V H t X B V q F e 5 V x 0 p d 6 z / 2 Y a C r l v m i x 0 5 d B l T J M k Y 9 J l d I u R a V e X D l q V c r g m B f L n K k 3 9 g r d y u q Y p / I 9 j 4 m m s h z e T D X H O y Z w s h w 3 K L Y T s n i W q Y 4 b H J M q Z d m Z 8 n / Y + I R V K c v J l e J g c B Y / P N W q 5 j E Z X o a z G M V a S k p V y j A B P j 1 V K g 7 g Z 9 9 r K T b Q 0 + l W h k N Q B V r x X + M 7 Y b S y + A e p e O u Y S D 3 L 7 k G h S i n 9 g / Q P D h 2 T K m V Z S 0 l 1 S P q Y w M k y A U 7 1 I G x h Z 1 m W C 0 5 O l Y p z K R m f 9 S z O 0 2 X 0 l d J t R B 2 T 4 W V 5 t L M 4 x Z P l 1 w 2 K x + / S e p a p a e q Y D C + L Z 5 l q k n J M 4 G T Z p S s 8 y y y e Z a o 9 z V N V p W K X L u 2 T G s W v i G Q 8 1 F s 8 F J w S r W I 9 P N s m Z / E U U N Y t 4 e I H b b P 4 n q m O 1 7 8 S h 4 E m n + R l M a S W p g F l Y H m g G a Z u A N O L 4 8 L + H 3 5 R O x b S F x S b N J l e z 7 y l M H 6 F X P 7 C 3 D 6 F y 3 s U L u / T 5 s p e h f c B r B I F j G i a F 8 o m p L y / E J a J Y o B p I I 8 M 9 g A y Y o i w + W T s o U k s U z l A B a r 7 V K C 2 T + F 6 t P Y J R C r 1 R s i t y d e q 8 5 j s f D I a U R n l X D L Y u N H k k 7 G P i r A H U B F u D 8 5 h 9 y F p b n 9 L r z D 7 y 6 g e Q E b j M D J i r G X q m s a w h k m Z 4 x t 3 6 s 4 e 3 1 H z h z 9 + n 1 B 3 k z l + 5 / v M X c z v Z m N q h l / 3 P s 5 3 Q 2 6 H j Q L 7 + t r I Y x u N f U b g x j 4 j c I O 8 M j J f Y Z Z Z 6 4 M N S D r D a 9 C B w x y Q Y N m 7 4 M 5 L i V h 2 b O i 9 N k E L u Y 7 5 J F X i k n w 1 z C c r O v w 0 V b t j y j m b V z u U o N i w V G Z L L F f i i L 7 l E R Y b h 5 h y i a k T Y R R b u a j U L v D l P F I b f y Y N s G t u + n o z G h e V a j 6 p M U u S L S i Y I u j L Y j 5 h 8 Z G W K 7 E M r m K F Y t k L p p I X 6 d j Y 2 / z H W 4 p p 1 J 4 X R I d T n r 5 g e n J J o K 8 J a p O x 2 t 7 b r 0 g M 5 0 B T K 2 9 E J i G + b w i m h W Z Q B k r y g 7 w l d 7 S m z N P k m 9 c N 2 A R X P I 2 / e U U f N D l C Z T i E o w 4 Y w l U S i f F d u d P F D I e / H f / t m u g i f p N o z 5 2 O Z 3 f u o v R x f j e Z u W + p C v U w f x z f l B b u j 7 s S F Q o i b x 3 1 v h 0 F a E 0 8 B Y l E i W j / 3 U d + k K Q z + G 1 H q y j f N U d B L h I K M 6 1 i f N / P 0 Q 9 S s O v R X 4 k A i u E I f U E m 8 0 v V 6 j g a m Y 5 G 3 0 / l Y R y 8 s A n j I K p G y P E J / X L d A y P v d U 4 H 7 h i W K 7 N r n R O y S b o u W o U C s F 4 m 7 h 5 8 W T A 3 8 a t Y b S g c F H R g m 2 t 4 B y k 7 b Q E 8 L e a J y s 6 9 W N D b q i P a Z k Z d d y D o 2 a L s G I q g O Z r g o J 6 z V Y c 7 v O 6 T V Y 6 4 7 j M B J R + X 7 u u i k 1 3 / k / u B P X g / M O d s d a 0 f 2 G q J O S / 6 w e + H j o J k 4 p Q 1 6 L l N 6 N X 0 0 J f P m V p j X f / D t N 0 j 8 3 Q y m / z x v 1 8 m 1 M 1 8 6 o d u x 7 O l u 6 C u 3 Y + L 8 U 0 i V d V e a t / 4 K O / o G Z p 8 d g U 0 6 c E r g 3 h i 4 E d 4 / 9 X j E K i G c 2 U D c 4 T r F 4 n x s m b Y U N U l 0 M T O e x j x V q 0 V 5 F l 6 a + V m 7 x o H L B M r C r G P d y z 3 D o / S f h K P X D m 5 3 + w h 0 / B C v G U b h g k s / B 5 y y x I 6 I J R m 2 S p Z K H d M f W B h S 4 0 n r K 6 L u m K r W j x L k M b b C G V H E K H c B 6 Q c l h x N 8 z O S z Q B H 7 C L t w 6 9 J J 3 f A O y h r S d E 8 q O R 6 H p K E 8 l j Q t M W w E I v z x J O i e U i h e B 5 P j t V F v Y j f A a 8 C D W J 8 o E B w W U s W f L j i y Q h t L z e W y T q + Y m x Z X 4 h n 9 M p x z 5 T j 2 l a 5 I s K O x v r l u H g 5 1 r F k y Z E 1 C Q y b b C h 6 l R b k A g r E i W 1 5 i I H c T A x q s S r J h T d c l 8 Y l S Y s l 8 h g T 3 F l a x 9 v 8 A Y N Q J W Q N u U v e O z x l S 9 O h J C N q I i Y r I C x H q N t M m b x e N B L F 9 y A 6 T Z s A m Y m F y A I p s q 2 g b 1 U Y O q Q W X o D E R 0 F 8 R E p 4 G d H k p t 3 G 9 z G v + v j L M 7 f I j N + 3 P / L l 9 G U w C H O R G B r m P O K Q t T b q + 1 Z k 3 S F M 4 T t A s z U Z z b K 2 r K W E e f A 7 S x V k h K o M q e + P k 4 v Z Z P r + b L l 4 G p + R L S d s X b J O + C s M 8 x Y m G F l o K U D U N S j I G k B E E w Y d j 2 U S p M G h g 9 Q G i B C X J w 4 r s B K y 0 Y n y a d M y H W t I N B 3 B 2 J c l k g r X E q A j I y L D k 1 A v O 4 6 h v n f v x 0 2 M H V A A N h g H Q U D S + N g 8 F e U N 5 p 8 j v x B J Q w M Z C A r I s 7 v x d 4 y H F + D 7 7 v R p Q 7 a X i P L E J S b d w A R I q 0 1 H s C y g t p T R 9 t u 0 w H f h D k 0 u 3 1 L 9 8 e J x M p + 9 r 9 c Z 5 A e W q u i T e U u J T 9 P l 0 2 L 8 f j Z + W i 7 c 6 V v K e L q Z T m 5 7 4 9 / g / M t 4 9 r 7 B 1 d w a x 5 z f 3 n y o n t + 4 N 3 l q K i o C f l n 8 t m r e z u 9 L j + 5 D 6 W Z S G i 9 L 7 s y d / v Z j v C i 5 u O o l 1 A Z 5 O b 6 H 4 + 9 L M B 3 f o 2 E 4 U y 2 I V Q f 9 v b 0 a k k E 8 w P S y w R B Z Q 4 r e R k 2 4 K g + 4 Y U O u q x 1 d q n J l q 3 X N C M P r c 2 h n u q H V B Q D u 0 K z x l 8 c l 9 d V d T D 6 7 N 9 N x N q w A 9 q c c q y s Y u 1 u k m i 3 u X D H r 1 Q G D u h i R D T T O j Z b R 7 2 V T E k y 3 2 + / 1 i / A L e 4 E + u G x t k S 3 k 3 I 8 c T M K y i B h e g e R V 0 l v u R M g k g + i 2 b q o C P K x M T A y O z w w 7 r O a f 0 + W / f / 1 + P 6 W + + r Z 9 x p a Y M 2 o 8 u 8 X r S R / f n z 0 t P 7 x j a 2 e / / v P j 8 t 9 / / x v O b o 0 X E 3 c 6 + T G O W B O F R M w e L x C v v j / 7 t F w + X N D 0 t 2 / f S t / K p f n i I 8 0 x D E s P V c W 6 / T S + d 9 9 N Z o 9 L d 3 a L i D c o d b e 7 1 J l X A Y r C V Y C / P Y x x v I 8 0 F C s o T q O D x C C T L J E s g k l I 3 4 l M E 0 h 2 7 3 K Q m a A R S E D U R b L E E r 3 G 0 0 m t x 5 d z 6 d W W j m J P s K P I 8 J u l o 3 D D f m 5 P C T b U 2 / J 2 u s x q n q J g Y J 8 m s 0 w 6 t k w d 8 z U 2 H Y + O i V x S 7 s A e R y C 0 c D V 2 u h q d x e T u N f o Y r K K N u v 1 B z 1 B 7 V 3 2 2 r V e G t t a W 1 B E 4 t I / R G l B P D 5 O M f l g W 3 6 I P J U 6 5 G t R A i 7 n k + o M q m r i K A F b t y s F 9 i 9 Y v 3 M U v 4 B e 2 l k m y N / J v F z 3 M h r p u o q k I m r / s 0 N 9 s U r s y M A V T 7 I 5 + p m g y E h o m Q J N o c B h n S B P 6 c k f Y S b Q Z a 3 z I 8 Q A r g K 0 I h x l b 8 I F N R 9 I H m r e 4 o / U P I h Y v M i p 4 o d F b O I K 2 C R w V E f m h v G D U 4 Q D x r g i c H h g d R q S o y A Z e O B x u 7 / a 2 r S i W f J 2 N 1 g L Z O 4 a x X L I F 6 d K 2 s A 3 I a D o v m O A w e o G i E I i 5 3 I 1 E N d M d T Y e O h H x W C B z N x p p w 0 C k M W W I U d d V b Y R Q s x x u 6 g p T D 3 C N Y D s a r c 4 q s 5 S C c L a 4 Y H a 4 G / S V L V n D X q Q h B w S v 3 k i l 0 H F Q B F N C N / G f a k P 0 i J P H W h w w d V R B N P c e h r E 0 h S M H I 2 r k A g R S t n O h O p y 3 3 9 k u m O q K o i H s 7 A C t H D V W g w L C 8 l R 8 u 3 x q d g W 7 2 W r r e 2 w O s Q Q s T P b q k 5 a 9 O U A 3 H Q C 4 v i k g 5 6 g O 7 Q M 0 D q Q V H a K 5 n G 3 j L x s G c m v + M L U Q + m o X G k T 3 F / A O P m Z F z Q j i a q b g d L 2 5 n K q 7 p z s A U j B x I h r 2 4 1 v z U P Y E p F y V Y h 9 D w s D J y z H B V N O c V w K B S b V T Q L E Q Z 2 B r b G S l 2 T 8 9 m P m h Y R I P j f t 3 s C y E l 8 q C F B g / s Z l u y 1 k E K j K Z i v k X m k G V b A F k w l F X k K y A H S 0 e c D P J D H 0 p S B L M D k j h m m 0 A 6 P n D g q q F B l 4 y T e P 8 F j z o 8 v Z 7 K e 2 D i i W V 0 Q y m S 6 u e A I w M 0 r 5 7 G i 9 + C q y T F 2 x Q m H d q 0 / b 0 u L 4 a z d U D z v / c h o V r p 5 Q A A < / A p p l i c a t i o n > 
</file>

<file path=customXml/itemProps1.xml><?xml version="1.0" encoding="utf-8"?>
<ds:datastoreItem xmlns:ds="http://schemas.openxmlformats.org/officeDocument/2006/customXml" ds:itemID="{C422361A-F9A0-463D-84FA-A80D095E310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 Opći dio</vt:lpstr>
      <vt:lpstr>prihodi</vt:lpstr>
      <vt:lpstr>rashodi</vt:lpstr>
      <vt:lpstr>račun financiranja</vt:lpstr>
      <vt:lpstr>rashodi prema klasifikaciji</vt:lpstr>
      <vt:lpstr>rashodi prema izvoru</vt:lpstr>
      <vt:lpstr>posebni dio</vt:lpstr>
      <vt:lpstr>BW upit</vt:lpstr>
      <vt:lpstr>Tekst varijable</vt:lpstr>
      <vt:lpstr>DF_GRID_2</vt:lpstr>
      <vt:lpstr>'BW upit'!Print_Area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TOMIĆ HELENA</cp:lastModifiedBy>
  <dcterms:created xsi:type="dcterms:W3CDTF">2006-05-18T10:01:57Z</dcterms:created>
  <dcterms:modified xsi:type="dcterms:W3CDTF">2024-11-15T10:00:16Z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RONN01PR Opći dio za NN.xlsx</vt:lpwstr>
  </property>
  <property fmtid="{D5CDD505-2E9C-101B-9397-08002B2CF9AE}" pid="3" name="_NewReviewCycle">
    <vt:lpwstr/>
  </property>
  <property fmtid="{D5CDD505-2E9C-101B-9397-08002B2CF9AE}" pid="4" name="BExAnalyzer_Activesheet">
    <vt:lpwstr>NN Opći dio</vt:lpwstr>
  </property>
</Properties>
</file>