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tomic1\Desktop\"/>
    </mc:Choice>
  </mc:AlternateContent>
  <bookViews>
    <workbookView xWindow="0" yWindow="0" windowWidth="28800" windowHeight="11700" firstSheet="3" activeTab="3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Sažetak" sheetId="12" r:id="rId4"/>
    <sheet name="Račun prihoda i rashoda" sheetId="11" r:id="rId5"/>
    <sheet name="Prihodi i rashodi po izvorima" sheetId="10" r:id="rId6"/>
    <sheet name="Rashodi prema funkcijskoj klas" sheetId="9" r:id="rId7"/>
    <sheet name="Račun financiranja" sheetId="8" r:id="rId8"/>
    <sheet name="Račun financiranja po izvorima" sheetId="7" r:id="rId9"/>
    <sheet name="Posebni dio" sheetId="1" r:id="rId10"/>
  </sheets>
  <externalReferences>
    <externalReference r:id="rId11"/>
  </externalReferences>
  <definedNames>
    <definedName name="BEx768KPSQ72NFZI1DSHLMYOAJB4" hidden="1">'Posebni dio'!$A$11:$E$11</definedName>
    <definedName name="BExF0FDTSLD2H2BL1BV89V91RA11" hidden="1">'Posebni dio'!$A$1:$A$1</definedName>
    <definedName name="_xlnm.Print_Titles" localSheetId="9">'Posebni dio'!#REF!</definedName>
    <definedName name="SAPBEXhrIndnt" hidden="1">1</definedName>
    <definedName name="SAPBEXq0001" localSheetId="0">'Posebni dio'!$A$11:$E$11</definedName>
    <definedName name="SAPBEXq0001f48UWM535N6VOUF3NIEWN32K2C" localSheetId="0">'Posebni dio'!$A$7:$B$7</definedName>
    <definedName name="SAPBEXq0001fDPQPOVB8Y1BEM70IDP1WOMNIK" localSheetId="0">'Posebni dio'!$A$2:$B$2</definedName>
    <definedName name="SAPBEXq0001fZ_CMMTITE" localSheetId="0">'Posebni dio'!#REF!</definedName>
    <definedName name="SAPBEXq0001fZ_FUNAREA" localSheetId="0">'Posebni dio'!#REF!</definedName>
    <definedName name="SAPBEXq0001fZ_FUND" localSheetId="0">'Posebni dio'!$A$4:$B$4</definedName>
    <definedName name="SAPBEXq0001fZ_FUNDCTR" localSheetId="0">'Posebni dio'!#REF!</definedName>
    <definedName name="SAPBEXq0001fZ_FUNDCTR__Z_GLAVA" localSheetId="0">'Posebni dio'!#REF!</definedName>
    <definedName name="SAPBEXq0001fZ_FUNDCTR__Z_RAZDJEL" localSheetId="0">'Posebni dio'!#REF!</definedName>
    <definedName name="SAPBEXq0001fZ_FUNDCTR__ZPROGRAM" localSheetId="0">'Posebni dio'!#REF!</definedName>
    <definedName name="SAPBEXq0001fZ_GLAVA" localSheetId="0">'Posebni dio'!#REF!</definedName>
    <definedName name="SAPBEXq0001fZ_RAZDJEL" localSheetId="0">'Posebni dio'!#REF!</definedName>
    <definedName name="SAPBEXq0001tFILTER_0FISCVARNT" localSheetId="0">'Posebni dio'!#REF!</definedName>
    <definedName name="SAPBEXq0001tFILTER_Z_CMMTITE" localSheetId="0">'Posebni dio'!#REF!</definedName>
    <definedName name="SAPBEXq0001tFILTER_Z_FM_AREA" localSheetId="0">'Posebni dio'!#REF!</definedName>
    <definedName name="SAPBEXq0001tFILTER_Z_FUNDCTR" localSheetId="0">'Posebni dio'!#REF!</definedName>
    <definedName name="SAPBEXq0001tFILTER_Z_FUNDCTR__Z_RAZDJEL" localSheetId="0">'Posebni dio'!#REF!</definedName>
    <definedName name="SAPBEXq0001tFILTER_Z_RAZDJEL" localSheetId="0">'Posebni dio'!#REF!</definedName>
    <definedName name="SAPBEXq0001tREPTXTLG" localSheetId="0">'Posebni dio'!$A$1:$B$1</definedName>
    <definedName name="SAPBEXq0002" localSheetId="0">#REF!</definedName>
    <definedName name="SAPBEXq0002fZ_CMMTITE" localSheetId="0">#REF!</definedName>
    <definedName name="SAPBEXq0002fZ_FM_AREA" localSheetId="0">#REF!</definedName>
    <definedName name="SAPBEXq0002tFILTER_Z_CMMTITE" localSheetId="0">#REF!</definedName>
    <definedName name="SAPBEXq0002tFILTER_Z_FM_AREA" localSheetId="0">#REF!</definedName>
    <definedName name="SAPBEXq0002tREPTXTLG" localSheetId="0">#REF!</definedName>
    <definedName name="SAPBEXq0003" localSheetId="0">#REF!</definedName>
    <definedName name="SAPBEXq0003fZ_FUNDCTR" localSheetId="0">#REF!</definedName>
    <definedName name="SAPBEXq0003tREPTXTLG" localSheetId="0">#REF!</definedName>
    <definedName name="SAPBEXrevision" hidden="1">5</definedName>
    <definedName name="SAPBEXsysID" hidden="1">"DBW"</definedName>
    <definedName name="SAPBEXwbID" hidden="1">"48UYJSDYRBY4I0R5J07RW9Y50"</definedName>
  </definedNames>
  <calcPr calcId="162913" concurrentCalc="0"/>
</workbook>
</file>

<file path=xl/calcChain.xml><?xml version="1.0" encoding="utf-8"?>
<calcChain xmlns="http://schemas.openxmlformats.org/spreadsheetml/2006/main">
  <c r="H41" i="10" l="1"/>
  <c r="G41" i="10"/>
  <c r="H40" i="10"/>
  <c r="G40" i="10"/>
  <c r="H39" i="10"/>
  <c r="G39" i="10"/>
  <c r="H38" i="10"/>
  <c r="G38" i="10"/>
  <c r="H37" i="10"/>
  <c r="H36" i="10"/>
  <c r="G36" i="10"/>
  <c r="H35" i="10"/>
  <c r="G35" i="10"/>
  <c r="H34" i="10"/>
  <c r="G34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H18" i="10"/>
  <c r="G18" i="10"/>
  <c r="H17" i="10"/>
  <c r="G17" i="10"/>
  <c r="H16" i="10"/>
  <c r="G16" i="10"/>
  <c r="H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C37" i="11"/>
  <c r="H46" i="11"/>
  <c r="H43" i="11"/>
  <c r="H37" i="11"/>
  <c r="H31" i="11"/>
  <c r="H28" i="11"/>
  <c r="H24" i="11"/>
  <c r="H12" i="11"/>
  <c r="H11" i="11"/>
  <c r="H10" i="11"/>
  <c r="G10" i="11"/>
  <c r="G48" i="11"/>
  <c r="G49" i="11"/>
  <c r="G47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24" i="11"/>
  <c r="G28" i="11"/>
  <c r="G25" i="11"/>
  <c r="G26" i="11"/>
  <c r="G13" i="11"/>
  <c r="G14" i="11"/>
  <c r="G15" i="11"/>
  <c r="G16" i="11"/>
  <c r="G17" i="11"/>
  <c r="G12" i="11"/>
  <c r="G11" i="11"/>
  <c r="G26" i="12"/>
  <c r="F37" i="11"/>
  <c r="F11" i="11"/>
  <c r="D11" i="11"/>
  <c r="E11" i="11"/>
  <c r="D10" i="11"/>
  <c r="E10" i="11"/>
  <c r="F10" i="11"/>
  <c r="C11" i="11"/>
  <c r="C10" i="11"/>
  <c r="E14" i="10"/>
  <c r="E7" i="10"/>
  <c r="D6" i="10"/>
  <c r="E6" i="10"/>
  <c r="F6" i="10"/>
  <c r="C6" i="10"/>
  <c r="D7" i="10"/>
  <c r="F7" i="10"/>
  <c r="C7" i="10"/>
  <c r="L25" i="12"/>
  <c r="K25" i="12"/>
  <c r="L24" i="12"/>
  <c r="K24" i="12"/>
  <c r="J22" i="12"/>
  <c r="I22" i="12"/>
  <c r="L22" i="12"/>
  <c r="H22" i="12"/>
  <c r="G22" i="12"/>
  <c r="J21" i="12"/>
  <c r="J23" i="12"/>
  <c r="I21" i="12"/>
  <c r="I23" i="12"/>
  <c r="I26" i="12"/>
  <c r="H21" i="12"/>
  <c r="G21" i="12"/>
  <c r="G23" i="12"/>
  <c r="J14" i="12"/>
  <c r="I14" i="12"/>
  <c r="H14" i="12"/>
  <c r="G14" i="12"/>
  <c r="J13" i="12"/>
  <c r="J15" i="12"/>
  <c r="I13" i="12"/>
  <c r="H13" i="12"/>
  <c r="H15" i="12"/>
  <c r="G13" i="12"/>
  <c r="G15" i="12"/>
  <c r="J11" i="12"/>
  <c r="L11" i="12"/>
  <c r="H11" i="12"/>
  <c r="G11" i="12"/>
  <c r="J10" i="12"/>
  <c r="L10" i="12"/>
  <c r="I12" i="12"/>
  <c r="H10" i="12"/>
  <c r="H12" i="12"/>
  <c r="H16" i="12"/>
  <c r="G10" i="12"/>
  <c r="G12" i="12"/>
  <c r="K11" i="12"/>
  <c r="I15" i="12"/>
  <c r="L15" i="12"/>
  <c r="H23" i="12"/>
  <c r="H26" i="12"/>
  <c r="H27" i="12"/>
  <c r="L13" i="12"/>
  <c r="L14" i="12"/>
  <c r="L21" i="12"/>
  <c r="G16" i="12"/>
  <c r="G27" i="12"/>
  <c r="K15" i="12"/>
  <c r="J26" i="12"/>
  <c r="L23" i="12"/>
  <c r="K23" i="12"/>
  <c r="I16" i="12"/>
  <c r="I27" i="12"/>
  <c r="K13" i="12"/>
  <c r="K21" i="12"/>
  <c r="J12" i="12"/>
  <c r="K10" i="12"/>
  <c r="K14" i="12"/>
  <c r="K22" i="12"/>
  <c r="L26" i="12"/>
  <c r="K26" i="12"/>
  <c r="L12" i="12"/>
  <c r="J16" i="12"/>
  <c r="K12" i="12"/>
  <c r="J27" i="12"/>
  <c r="L16" i="12"/>
  <c r="K16" i="12"/>
  <c r="D8" i="1"/>
  <c r="E8" i="1"/>
  <c r="C8" i="1"/>
  <c r="D140" i="4"/>
  <c r="C140" i="4"/>
  <c r="B140" i="4"/>
  <c r="A140" i="4"/>
  <c r="D139" i="4"/>
  <c r="C139" i="4"/>
  <c r="B139" i="4"/>
  <c r="A139" i="4"/>
  <c r="D138" i="4"/>
  <c r="C138" i="4"/>
  <c r="B138" i="4"/>
  <c r="A138" i="4"/>
  <c r="D137" i="4"/>
  <c r="C137" i="4"/>
  <c r="B137" i="4"/>
  <c r="A137" i="4"/>
  <c r="D136" i="4"/>
  <c r="C136" i="4"/>
  <c r="B136" i="4"/>
  <c r="A136" i="4"/>
  <c r="D135" i="4"/>
  <c r="C135" i="4"/>
  <c r="B135" i="4"/>
  <c r="A135" i="4"/>
  <c r="D134" i="4"/>
  <c r="C134" i="4"/>
  <c r="B134" i="4"/>
  <c r="A134" i="4"/>
  <c r="D133" i="4"/>
  <c r="C133" i="4"/>
  <c r="B133" i="4"/>
  <c r="A133" i="4"/>
  <c r="D132" i="4"/>
  <c r="C132" i="4"/>
  <c r="B132" i="4"/>
  <c r="A132" i="4"/>
  <c r="D131" i="4"/>
  <c r="C131" i="4"/>
  <c r="B131" i="4"/>
  <c r="A131" i="4"/>
  <c r="D130" i="4"/>
  <c r="C130" i="4"/>
  <c r="B130" i="4"/>
  <c r="A130" i="4"/>
  <c r="D129" i="4"/>
  <c r="C129" i="4"/>
  <c r="B129" i="4"/>
  <c r="A129" i="4"/>
  <c r="D128" i="4"/>
  <c r="C128" i="4"/>
  <c r="B128" i="4"/>
  <c r="A128" i="4"/>
  <c r="D127" i="4"/>
  <c r="C127" i="4"/>
  <c r="B127" i="4"/>
  <c r="A127" i="4"/>
  <c r="D126" i="4"/>
  <c r="C126" i="4"/>
  <c r="B126" i="4"/>
  <c r="A126" i="4"/>
  <c r="D125" i="4"/>
  <c r="C125" i="4"/>
  <c r="B125" i="4"/>
  <c r="A125" i="4"/>
  <c r="D124" i="4"/>
  <c r="C124" i="4"/>
  <c r="B124" i="4"/>
  <c r="A124" i="4"/>
  <c r="D123" i="4"/>
  <c r="C123" i="4"/>
  <c r="B123" i="4"/>
  <c r="A123" i="4"/>
  <c r="D122" i="4"/>
  <c r="C122" i="4"/>
  <c r="B122" i="4"/>
  <c r="A122" i="4"/>
  <c r="D121" i="4"/>
  <c r="C121" i="4"/>
  <c r="B121" i="4"/>
  <c r="A121" i="4"/>
  <c r="D120" i="4"/>
  <c r="C120" i="4"/>
  <c r="B120" i="4"/>
  <c r="A120" i="4"/>
  <c r="D119" i="4"/>
  <c r="C119" i="4"/>
  <c r="B119" i="4"/>
  <c r="A119" i="4"/>
  <c r="D118" i="4"/>
  <c r="C118" i="4"/>
  <c r="B118" i="4"/>
  <c r="A118" i="4"/>
  <c r="D117" i="4"/>
  <c r="C117" i="4"/>
  <c r="B117" i="4"/>
  <c r="A117" i="4"/>
  <c r="D116" i="4"/>
  <c r="C116" i="4"/>
  <c r="B116" i="4"/>
  <c r="A116" i="4"/>
  <c r="D115" i="4"/>
  <c r="C115" i="4"/>
  <c r="B115" i="4"/>
  <c r="A115" i="4"/>
  <c r="D114" i="4"/>
  <c r="C114" i="4"/>
  <c r="B114" i="4"/>
  <c r="A114" i="4"/>
  <c r="D113" i="4"/>
  <c r="C113" i="4"/>
  <c r="B113" i="4"/>
  <c r="A113" i="4"/>
  <c r="D112" i="4"/>
  <c r="C112" i="4"/>
  <c r="B112" i="4"/>
  <c r="A112" i="4"/>
  <c r="D111" i="4"/>
  <c r="C111" i="4"/>
  <c r="B111" i="4"/>
  <c r="A111" i="4"/>
  <c r="D110" i="4"/>
  <c r="C110" i="4"/>
  <c r="B110" i="4"/>
  <c r="A110" i="4"/>
  <c r="D109" i="4"/>
  <c r="C109" i="4"/>
  <c r="B109" i="4"/>
  <c r="A109" i="4"/>
  <c r="D108" i="4"/>
  <c r="C108" i="4"/>
  <c r="B108" i="4"/>
  <c r="A108" i="4"/>
  <c r="D107" i="4"/>
  <c r="C107" i="4"/>
  <c r="B107" i="4"/>
  <c r="A107" i="4"/>
  <c r="D106" i="4"/>
  <c r="C106" i="4"/>
  <c r="B106" i="4"/>
  <c r="A106" i="4"/>
  <c r="D105" i="4"/>
  <c r="C105" i="4"/>
  <c r="B105" i="4"/>
  <c r="A105" i="4"/>
  <c r="D104" i="4"/>
  <c r="C104" i="4"/>
  <c r="B104" i="4"/>
  <c r="A104" i="4"/>
  <c r="D103" i="4"/>
  <c r="C103" i="4"/>
  <c r="B103" i="4"/>
  <c r="A103" i="4"/>
  <c r="D102" i="4"/>
  <c r="C102" i="4"/>
  <c r="B102" i="4"/>
  <c r="A102" i="4"/>
  <c r="D101" i="4"/>
  <c r="C101" i="4"/>
  <c r="B101" i="4"/>
  <c r="A101" i="4"/>
  <c r="D100" i="4"/>
  <c r="C100" i="4"/>
  <c r="B100" i="4"/>
  <c r="A100" i="4"/>
  <c r="D99" i="4"/>
  <c r="C99" i="4"/>
  <c r="B99" i="4"/>
  <c r="A99" i="4"/>
  <c r="D98" i="4"/>
  <c r="C98" i="4"/>
  <c r="B98" i="4"/>
  <c r="A98" i="4"/>
  <c r="D97" i="4"/>
  <c r="C97" i="4"/>
  <c r="B97" i="4"/>
  <c r="A97" i="4"/>
  <c r="D96" i="4"/>
  <c r="C96" i="4"/>
  <c r="B96" i="4"/>
  <c r="A96" i="4"/>
  <c r="D95" i="4"/>
  <c r="C95" i="4"/>
  <c r="B95" i="4"/>
  <c r="A95" i="4"/>
  <c r="D94" i="4"/>
  <c r="C94" i="4"/>
  <c r="B94" i="4"/>
  <c r="A94" i="4"/>
  <c r="D93" i="4"/>
  <c r="C93" i="4"/>
  <c r="B93" i="4"/>
  <c r="A93" i="4"/>
  <c r="D92" i="4"/>
  <c r="C92" i="4"/>
  <c r="B92" i="4"/>
  <c r="A92" i="4"/>
  <c r="D91" i="4"/>
  <c r="C91" i="4"/>
  <c r="B91" i="4"/>
  <c r="A91" i="4"/>
  <c r="D90" i="4"/>
  <c r="C90" i="4"/>
  <c r="B90" i="4"/>
  <c r="A90" i="4"/>
  <c r="D89" i="4"/>
  <c r="C89" i="4"/>
  <c r="B89" i="4"/>
  <c r="A89" i="4"/>
  <c r="D88" i="4"/>
  <c r="C88" i="4"/>
  <c r="B88" i="4"/>
  <c r="A88" i="4"/>
  <c r="D87" i="4"/>
  <c r="C87" i="4"/>
  <c r="B87" i="4"/>
  <c r="A87" i="4"/>
  <c r="D86" i="4"/>
  <c r="C86" i="4"/>
  <c r="B86" i="4"/>
  <c r="A86" i="4"/>
  <c r="D85" i="4"/>
  <c r="C85" i="4"/>
  <c r="B85" i="4"/>
  <c r="A85" i="4"/>
  <c r="D84" i="4"/>
  <c r="C84" i="4"/>
  <c r="B84" i="4"/>
  <c r="A84" i="4"/>
  <c r="D83" i="4"/>
  <c r="C83" i="4"/>
  <c r="B83" i="4"/>
  <c r="A83" i="4"/>
  <c r="D82" i="4"/>
  <c r="C82" i="4"/>
  <c r="B82" i="4"/>
  <c r="A82" i="4"/>
  <c r="D81" i="4"/>
  <c r="C81" i="4"/>
  <c r="B81" i="4"/>
  <c r="A81" i="4"/>
  <c r="D80" i="4"/>
  <c r="C80" i="4"/>
  <c r="B80" i="4"/>
  <c r="A80" i="4"/>
  <c r="D79" i="4"/>
  <c r="C79" i="4"/>
  <c r="B79" i="4"/>
  <c r="A79" i="4"/>
  <c r="D78" i="4"/>
  <c r="C78" i="4"/>
  <c r="B78" i="4"/>
  <c r="A78" i="4"/>
  <c r="D77" i="4"/>
  <c r="C77" i="4"/>
  <c r="B77" i="4"/>
  <c r="A77" i="4"/>
  <c r="D76" i="4"/>
  <c r="C76" i="4"/>
  <c r="B76" i="4"/>
  <c r="A76" i="4"/>
  <c r="D75" i="4"/>
  <c r="C75" i="4"/>
  <c r="B75" i="4"/>
  <c r="A75" i="4"/>
  <c r="D74" i="4"/>
  <c r="C74" i="4"/>
  <c r="B74" i="4"/>
  <c r="A74" i="4"/>
  <c r="D73" i="4"/>
  <c r="C73" i="4"/>
  <c r="B73" i="4"/>
  <c r="A73" i="4"/>
  <c r="D72" i="4"/>
  <c r="C72" i="4"/>
  <c r="B72" i="4"/>
  <c r="A72" i="4"/>
  <c r="D71" i="4"/>
  <c r="C71" i="4"/>
  <c r="B71" i="4"/>
  <c r="A71" i="4"/>
  <c r="D70" i="4"/>
  <c r="C70" i="4"/>
  <c r="B70" i="4"/>
  <c r="A70" i="4"/>
  <c r="D69" i="4"/>
  <c r="C69" i="4"/>
  <c r="B69" i="4"/>
  <c r="A69" i="4"/>
  <c r="D68" i="4"/>
  <c r="C68" i="4"/>
  <c r="B68" i="4"/>
  <c r="A68" i="4"/>
  <c r="D67" i="4"/>
  <c r="C67" i="4"/>
  <c r="B67" i="4"/>
  <c r="A67" i="4"/>
  <c r="D66" i="4"/>
  <c r="C66" i="4"/>
  <c r="B66" i="4"/>
  <c r="A66" i="4"/>
  <c r="D65" i="4"/>
  <c r="C65" i="4"/>
  <c r="B65" i="4"/>
  <c r="A65" i="4"/>
  <c r="D64" i="4"/>
  <c r="C64" i="4"/>
  <c r="B64" i="4"/>
  <c r="A64" i="4"/>
  <c r="D63" i="4"/>
  <c r="C63" i="4"/>
  <c r="B63" i="4"/>
  <c r="A63" i="4"/>
  <c r="D62" i="4"/>
  <c r="C62" i="4"/>
  <c r="B62" i="4"/>
  <c r="A62" i="4"/>
  <c r="D61" i="4"/>
  <c r="C61" i="4"/>
  <c r="B61" i="4"/>
  <c r="A61" i="4"/>
  <c r="D60" i="4"/>
  <c r="C60" i="4"/>
  <c r="B60" i="4"/>
  <c r="A60" i="4"/>
  <c r="D59" i="4"/>
  <c r="C59" i="4"/>
  <c r="B59" i="4"/>
  <c r="A59" i="4"/>
  <c r="D58" i="4"/>
  <c r="C58" i="4"/>
  <c r="B58" i="4"/>
  <c r="A58" i="4"/>
  <c r="D57" i="4"/>
  <c r="C57" i="4"/>
  <c r="B57" i="4"/>
  <c r="A57" i="4"/>
  <c r="D56" i="4"/>
  <c r="C56" i="4"/>
  <c r="B56" i="4"/>
  <c r="A56" i="4"/>
  <c r="D55" i="4"/>
  <c r="C55" i="4"/>
  <c r="B55" i="4"/>
  <c r="A55" i="4"/>
  <c r="D54" i="4"/>
  <c r="C54" i="4"/>
  <c r="B54" i="4"/>
  <c r="A54" i="4"/>
  <c r="D53" i="4"/>
  <c r="C53" i="4"/>
  <c r="B53" i="4"/>
  <c r="A53" i="4"/>
  <c r="D52" i="4"/>
  <c r="C52" i="4"/>
  <c r="B52" i="4"/>
  <c r="A52" i="4"/>
  <c r="D51" i="4"/>
  <c r="C51" i="4"/>
  <c r="B51" i="4"/>
  <c r="A51" i="4"/>
  <c r="D50" i="4"/>
  <c r="C50" i="4"/>
  <c r="B50" i="4"/>
  <c r="A50" i="4"/>
  <c r="D49" i="4"/>
  <c r="C49" i="4"/>
  <c r="B49" i="4"/>
  <c r="A49" i="4"/>
  <c r="D48" i="4"/>
  <c r="C48" i="4"/>
  <c r="B48" i="4"/>
  <c r="A48" i="4"/>
  <c r="D47" i="4"/>
  <c r="C47" i="4"/>
  <c r="B47" i="4"/>
  <c r="A47" i="4"/>
  <c r="D46" i="4"/>
  <c r="C46" i="4"/>
  <c r="B46" i="4"/>
  <c r="A46" i="4"/>
  <c r="D45" i="4"/>
  <c r="C45" i="4"/>
  <c r="B45" i="4"/>
  <c r="A45" i="4"/>
  <c r="D44" i="4"/>
  <c r="C44" i="4"/>
  <c r="B44" i="4"/>
  <c r="A44" i="4"/>
  <c r="D43" i="4"/>
  <c r="C43" i="4"/>
  <c r="B43" i="4"/>
  <c r="A43" i="4"/>
  <c r="D42" i="4"/>
  <c r="C42" i="4"/>
  <c r="B42" i="4"/>
  <c r="A42" i="4"/>
  <c r="D41" i="4"/>
  <c r="C41" i="4"/>
  <c r="B41" i="4"/>
  <c r="A41" i="4"/>
  <c r="D40" i="4"/>
  <c r="C40" i="4"/>
  <c r="B40" i="4"/>
  <c r="A40" i="4"/>
  <c r="D39" i="4"/>
  <c r="C39" i="4"/>
  <c r="B39" i="4"/>
  <c r="A39" i="4"/>
  <c r="D38" i="4"/>
  <c r="C38" i="4"/>
  <c r="B38" i="4"/>
  <c r="A38" i="4"/>
  <c r="D37" i="4"/>
  <c r="C37" i="4"/>
  <c r="B37" i="4"/>
  <c r="A37" i="4"/>
  <c r="D36" i="4"/>
  <c r="C36" i="4"/>
  <c r="B36" i="4"/>
  <c r="A36" i="4"/>
  <c r="D35" i="4"/>
  <c r="C35" i="4"/>
  <c r="B35" i="4"/>
  <c r="A35" i="4"/>
  <c r="D34" i="4"/>
  <c r="C34" i="4"/>
  <c r="B34" i="4"/>
  <c r="A34" i="4"/>
  <c r="D33" i="4"/>
  <c r="C33" i="4"/>
  <c r="B33" i="4"/>
  <c r="A33" i="4"/>
  <c r="D32" i="4"/>
  <c r="C32" i="4"/>
  <c r="B32" i="4"/>
  <c r="A32" i="4"/>
  <c r="D31" i="4"/>
  <c r="C31" i="4"/>
  <c r="B31" i="4"/>
  <c r="A31" i="4"/>
  <c r="D30" i="4"/>
  <c r="C30" i="4"/>
  <c r="B30" i="4"/>
  <c r="A30" i="4"/>
  <c r="D29" i="4"/>
  <c r="C29" i="4"/>
  <c r="B29" i="4"/>
  <c r="A29" i="4"/>
  <c r="D28" i="4"/>
  <c r="C28" i="4"/>
  <c r="B28" i="4"/>
  <c r="A28" i="4"/>
  <c r="D27" i="4"/>
  <c r="C27" i="4"/>
  <c r="B27" i="4"/>
  <c r="A27" i="4"/>
  <c r="D26" i="4"/>
  <c r="C26" i="4"/>
  <c r="B26" i="4"/>
  <c r="A26" i="4"/>
  <c r="D25" i="4"/>
  <c r="C25" i="4"/>
  <c r="B25" i="4"/>
  <c r="A25" i="4"/>
  <c r="D24" i="4"/>
  <c r="C24" i="4"/>
  <c r="B24" i="4"/>
  <c r="A24" i="4"/>
  <c r="D23" i="4"/>
  <c r="C23" i="4"/>
  <c r="B23" i="4"/>
  <c r="A23" i="4"/>
  <c r="D22" i="4"/>
  <c r="C22" i="4"/>
  <c r="B22" i="4"/>
  <c r="A22" i="4"/>
  <c r="D21" i="4"/>
  <c r="C21" i="4"/>
  <c r="B21" i="4"/>
  <c r="A21" i="4"/>
  <c r="D20" i="4"/>
  <c r="C20" i="4"/>
  <c r="B20" i="4"/>
  <c r="A20" i="4"/>
  <c r="D19" i="4"/>
  <c r="C19" i="4"/>
  <c r="B19" i="4"/>
  <c r="A19" i="4"/>
  <c r="D18" i="4"/>
  <c r="C18" i="4"/>
  <c r="B18" i="4"/>
  <c r="A18" i="4"/>
</calcChain>
</file>

<file path=xl/sharedStrings.xml><?xml version="1.0" encoding="utf-8"?>
<sst xmlns="http://schemas.openxmlformats.org/spreadsheetml/2006/main" count="2665" uniqueCount="558">
  <si>
    <t>Nac. program (P1)</t>
  </si>
  <si>
    <t>48UYKGHY9Y37YRSVUDKBGFX1W</t>
  </si>
  <si>
    <t>48UYKESI299JTRHAJP1L807BO</t>
  </si>
  <si>
    <t>48UYKF06L7V9CE0QPJ3XI261G</t>
  </si>
  <si>
    <t>48UYKF7V46GYV0K6VD69S44R8</t>
  </si>
  <si>
    <t>48UYKFFJN52ODN3N178M263H0</t>
  </si>
  <si>
    <t>48UYKFN863ODW9N371AYC826S</t>
  </si>
  <si>
    <t>48UYKFUWP2A3EW6JCVDAMA0WK</t>
  </si>
  <si>
    <t>48UYKG2L80VSXIPZIPFMWBZMC</t>
  </si>
  <si>
    <t>48UYKDAQDJ1L7DP5EUL79MGB8</t>
  </si>
  <si>
    <t>P0217 PRIJEDLOG PRORAČUNA 2008 - O1/O2/P2/P3/E4 s projekcijo</t>
  </si>
  <si>
    <t>48UWM535N6VOUF3NIEWN32K2C</t>
  </si>
  <si>
    <t>48UWM5AU65HED1N3O8YZD4IS4</t>
  </si>
  <si>
    <t>48UWM5IIP433VO6JU31BN6HHW</t>
  </si>
  <si>
    <t>48UWM5Q782OTEAPZZX3NX8G7O</t>
  </si>
  <si>
    <t>48UWM5XVR1AIWX9G5R607AEXG</t>
  </si>
  <si>
    <t>48UWM65K9ZW8FJSWBL8CHCDN8</t>
  </si>
  <si>
    <t>48UWM6D8SYHXY6CCHFAORECD0</t>
  </si>
  <si>
    <t>48UWM6KXBX3NGSVSN9D11GB2S</t>
  </si>
  <si>
    <t>48UWM6SLUVPCZFF8T3FDBI9SK</t>
  </si>
  <si>
    <t>48UWM70ADUB2I1YOYXHPLK8IC</t>
  </si>
  <si>
    <t>Z_CI_MUL</t>
  </si>
  <si>
    <t>Indeks_x000D_
2 / 1_x000D_
(3)</t>
  </si>
  <si>
    <t>Indeks_x000D_
4 / 2_x000D_
(5)</t>
  </si>
  <si>
    <t>Indeks_x000D_
6 / 4_x000D_
(7)</t>
  </si>
  <si>
    <t>Indeks_x000D_
8 / 6_x000D_
(9)</t>
  </si>
  <si>
    <t>Izvršenje_x000D_
2006. _x000D_
(1)</t>
  </si>
  <si>
    <t>Plan_x000D_
2007. _x000D_
(2)</t>
  </si>
  <si>
    <t>Prijedlog_x000D_
proračuna za _x000D_
2008. _x000D_
(4)</t>
  </si>
  <si>
    <t>Projekcija_x000D_
proračuna za _x000D_
2009. _x000D_
(6)</t>
  </si>
  <si>
    <t>Projekcija_x000D_
proračuna za _x000D_
2010. _x000D_
(8)</t>
  </si>
  <si>
    <t>2008</t>
  </si>
  <si>
    <t>KLASIFIKACIJA_IZVORA_SVI</t>
  </si>
  <si>
    <t>EKONOMSKA_KLASIFIKACIJA</t>
  </si>
  <si>
    <t>Skup. izvora sredst.</t>
  </si>
  <si>
    <t>HR dugi tekst 3. dio</t>
  </si>
  <si>
    <t>HR dugi tekst 4. dio</t>
  </si>
  <si>
    <t>HR dugi tekst 5. dio</t>
  </si>
  <si>
    <t>Z_OBJECT5</t>
  </si>
  <si>
    <t>Skupina stavaka</t>
  </si>
  <si>
    <t>Ključne brojke</t>
  </si>
  <si>
    <t>Z_OBJECT3</t>
  </si>
  <si>
    <t>Program (P3)</t>
  </si>
  <si>
    <t>Z_FUNDCTR__ZPROGRAM</t>
  </si>
  <si>
    <t>Program (P2)</t>
  </si>
  <si>
    <t>0P_FYEAR</t>
  </si>
  <si>
    <t>P</t>
  </si>
  <si>
    <t>EQ</t>
  </si>
  <si>
    <t>Fiscal Year</t>
  </si>
  <si>
    <t>0FISCYEAR</t>
  </si>
  <si>
    <t>ZKOMUL</t>
  </si>
  <si>
    <t>60</t>
  </si>
  <si>
    <t>Z_AKTIVAN</t>
  </si>
  <si>
    <t>Status matičnog pod.</t>
  </si>
  <si>
    <t>0001</t>
  </si>
  <si>
    <t>U</t>
  </si>
  <si>
    <t>00</t>
  </si>
  <si>
    <t>K</t>
  </si>
  <si>
    <t>A</t>
  </si>
  <si>
    <t>00000000</t>
  </si>
  <si>
    <t>0000</t>
  </si>
  <si>
    <t>Y</t>
  </si>
  <si>
    <t>H</t>
  </si>
  <si>
    <t>0002</t>
  </si>
  <si>
    <t>Korisnik proračuna</t>
  </si>
  <si>
    <t>0003</t>
  </si>
  <si>
    <t>3</t>
  </si>
  <si>
    <t>Z_CMMTITE</t>
  </si>
  <si>
    <t>0004</t>
  </si>
  <si>
    <t>02</t>
  </si>
  <si>
    <t>000</t>
  </si>
  <si>
    <t>4</t>
  </si>
  <si>
    <t>S</t>
  </si>
  <si>
    <t>L</t>
  </si>
  <si>
    <t>F</t>
  </si>
  <si>
    <t>0005</t>
  </si>
  <si>
    <t>0006</t>
  </si>
  <si>
    <t>0007</t>
  </si>
  <si>
    <t>0008</t>
  </si>
  <si>
    <t>0009</t>
  </si>
  <si>
    <t>Z_FUNAREA</t>
  </si>
  <si>
    <t xml:space="preserve">
X</t>
  </si>
  <si>
    <t xml:space="preserve">
X</t>
  </si>
  <si>
    <t>Stavka izd./prih.</t>
  </si>
  <si>
    <t>698VYAEPO68ZDYC2PBT043VMP</t>
  </si>
  <si>
    <t>SAPBEXq0002</t>
  </si>
  <si>
    <t>5XXDEQDY13X3QYZ08VP8USH75</t>
  </si>
  <si>
    <t>E7FAHPV0J9SYBUP11GNLQQEHJ</t>
  </si>
  <si>
    <t>18GWR5LBW74HQ6ZQMSQI3WX3F</t>
  </si>
  <si>
    <t>4RA99MR0ZJJKCVUFFBQ5OW4TR</t>
  </si>
  <si>
    <t>CTJWFNBYWJI9EBVNWKSCLPDSQ</t>
  </si>
  <si>
    <t>0BPF88USDH41MYH3M1EKZE6LB</t>
  </si>
  <si>
    <t>AZ0HPU9QRI9CU6SVLDY4OWEFH</t>
  </si>
  <si>
    <t>Tekstovi SIP</t>
  </si>
  <si>
    <t>AGENCIJA ZA ZAŠTITU TRŽIŠNOG NATJECANJA</t>
  </si>
  <si>
    <t>019</t>
  </si>
  <si>
    <t>PROTUOBAVJEŠTAJNA AGENCIJA</t>
  </si>
  <si>
    <t>MD SEM HIERARCHY</t>
  </si>
  <si>
    <t>ZNACPROG</t>
  </si>
  <si>
    <t>ZPROGRAM</t>
  </si>
  <si>
    <t>Program</t>
  </si>
  <si>
    <t>Z_FM_AREA</t>
  </si>
  <si>
    <t>FM područje</t>
  </si>
  <si>
    <t>Z_GLAVA</t>
  </si>
  <si>
    <t>Glava</t>
  </si>
  <si>
    <t>Z_RAZDJEL</t>
  </si>
  <si>
    <t>Razdjel</t>
  </si>
  <si>
    <t>Z_TEXT01</t>
  </si>
  <si>
    <t>HR dugi tekst 1. dio</t>
  </si>
  <si>
    <t>Z_TEXT02</t>
  </si>
  <si>
    <t>HR dugi tekst 2. dio</t>
  </si>
  <si>
    <t>Z_TEXT03</t>
  </si>
  <si>
    <t>Dugi tekst 3. dio</t>
  </si>
  <si>
    <t>Z_TEXT04</t>
  </si>
  <si>
    <t>Dugi tekst 4. dio</t>
  </si>
  <si>
    <t>Z_TEXT05</t>
  </si>
  <si>
    <t>Dugi tekst 5. dio</t>
  </si>
  <si>
    <t>Z_FUND</t>
  </si>
  <si>
    <t>Izvor sredstava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</si>
  <si>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</si>
  <si>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</si>
  <si>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</si>
  <si>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</si>
  <si>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</si>
  <si>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</si>
  <si>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</si>
  <si>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</si>
  <si>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0000009001</t>
  </si>
  <si>
    <t>0000010001</t>
  </si>
  <si>
    <t>0000010003</t>
  </si>
  <si>
    <t>0000000010</t>
  </si>
  <si>
    <t>0000000109</t>
  </si>
  <si>
    <t>0000000113</t>
  </si>
  <si>
    <t>0000000020</t>
  </si>
  <si>
    <t>0000000030</t>
  </si>
  <si>
    <t>0000000040</t>
  </si>
  <si>
    <t>0000000041</t>
  </si>
  <si>
    <t>0000000042</t>
  </si>
  <si>
    <t>0000000043</t>
  </si>
  <si>
    <t>0000000021</t>
  </si>
  <si>
    <t>0000000022</t>
  </si>
  <si>
    <t>0000000023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</si>
  <si>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</si>
  <si>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</si>
  <si>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</si>
  <si>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</si>
  <si>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</si>
  <si>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</si>
  <si>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</si>
  <si>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</si>
  <si>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12</t>
  </si>
  <si>
    <t>8</t>
  </si>
  <si>
    <t>5</t>
  </si>
  <si>
    <t>7</t>
  </si>
  <si>
    <t>11</t>
  </si>
  <si>
    <t>9</t>
  </si>
  <si>
    <t>14</t>
  </si>
  <si>
    <t>6</t>
  </si>
  <si>
    <t>13</t>
  </si>
  <si>
    <t>10</t>
  </si>
  <si>
    <t>Funkcijsko podr.</t>
  </si>
  <si>
    <t>Stavka izd./pr.</t>
  </si>
  <si>
    <t>RASHODI</t>
  </si>
  <si>
    <t>5FK5I1F4H9NU7ULTJ6V2ZJXO3</t>
  </si>
  <si>
    <t>SAPBEXq0003</t>
  </si>
  <si>
    <t>3AAZTIXWW7C2WMNYRN0UC9105</t>
  </si>
  <si>
    <t>C2O3Y94GEQ9Q5ORGB9GQ05G8H</t>
  </si>
  <si>
    <t>4HCKMIKCDVD3XF7DWZ1IJBAZT</t>
  </si>
  <si>
    <t>0EGG10B0XT5UCYFKBNFHCE5ZR</t>
  </si>
  <si>
    <t>E761T6NAU8PW07DFDBPXYXJNZ</t>
  </si>
  <si>
    <t>CHWRFET7FOSRSZ19A9L5JCOPM</t>
  </si>
  <si>
    <t>489D0IVFOYH4128W6X88NAE0O</t>
  </si>
  <si>
    <t>Tekstovi korisnika proračuna</t>
  </si>
  <si>
    <t>010</t>
  </si>
  <si>
    <t>HRVATSKI SABOR</t>
  </si>
  <si>
    <t>016</t>
  </si>
  <si>
    <t>OBAVJEŠTAJNA AGENCIJA</t>
  </si>
  <si>
    <t>017</t>
  </si>
  <si>
    <t>USTAVNI SUD REPUBLIKE HRVATSKE</t>
  </si>
  <si>
    <t>018</t>
  </si>
  <si>
    <t>0000009002</t>
  </si>
  <si>
    <t>0000000120</t>
  </si>
  <si>
    <t>03</t>
  </si>
  <si>
    <t>20080317</t>
  </si>
  <si>
    <t>DRRHRASHODI</t>
  </si>
  <si>
    <t>DRRH/RASHODI</t>
  </si>
  <si>
    <t>SAPBEXq0001</t>
  </si>
  <si>
    <t>X</t>
  </si>
  <si>
    <t>1</t>
  </si>
  <si>
    <t>I</t>
  </si>
  <si>
    <t/>
  </si>
  <si>
    <t>0</t>
  </si>
  <si>
    <t>20</t>
  </si>
  <si>
    <t>M</t>
  </si>
  <si>
    <t>2</t>
  </si>
  <si>
    <t>015</t>
  </si>
  <si>
    <t>Z_FUNDCTR</t>
  </si>
  <si>
    <t>PREDSJEDNIK REPUBLIKE HRVATSKE</t>
  </si>
  <si>
    <t>0DATEFROM</t>
  </si>
  <si>
    <t>Vrijedi od</t>
  </si>
  <si>
    <t>0DATETO</t>
  </si>
  <si>
    <t>Vrijedi do</t>
  </si>
  <si>
    <t xml:space="preserve">           </t>
  </si>
  <si>
    <t>EUR</t>
  </si>
  <si>
    <t>BROJČANA OZNAKA I NAZIV</t>
  </si>
  <si>
    <t>Glava (O2) (t)</t>
  </si>
  <si>
    <t>Ukupni rezultat</t>
  </si>
  <si>
    <t>581</t>
  </si>
  <si>
    <t>51</t>
  </si>
  <si>
    <t>Pomoći EU</t>
  </si>
  <si>
    <t>563</t>
  </si>
  <si>
    <t>Izvorni plan ili Rebalans 
2023.</t>
  </si>
  <si>
    <t>Tekući plan 
2023.</t>
  </si>
  <si>
    <t>Indeks
(5)/(4)</t>
  </si>
  <si>
    <t>Opći prihodi i primici</t>
  </si>
  <si>
    <t>Sredstva učešća za pomoći</t>
  </si>
  <si>
    <t>Europski fond za regionalni razvoj (EFRR)</t>
  </si>
  <si>
    <t>Mehanizam za oporavak i otpornost</t>
  </si>
  <si>
    <t>INDEKS
(4)/(3)</t>
  </si>
  <si>
    <t>II. POSEBNI DIO</t>
  </si>
  <si>
    <t>IZVJEŠTAJ PO PROGRAMSKOJ KLASIFIKACIJI</t>
  </si>
  <si>
    <t>Ostvarenje/Izvršenje 
01.2023. - 12.2023.</t>
  </si>
  <si>
    <t>38069</t>
  </si>
  <si>
    <t>Klinički bolnički centar Zagreb</t>
  </si>
  <si>
    <t>31</t>
  </si>
  <si>
    <t>Vlastiti prihodi</t>
  </si>
  <si>
    <t>43</t>
  </si>
  <si>
    <t>Ostali prihodi za posebne namjene</t>
  </si>
  <si>
    <t>52</t>
  </si>
  <si>
    <t>Ostale pomoći</t>
  </si>
  <si>
    <t>5761</t>
  </si>
  <si>
    <t>Fond solidarnosti Europske unije – potres ožujak 2020.</t>
  </si>
  <si>
    <t>5765131</t>
  </si>
  <si>
    <t>FSEU potres ožujak 2020. predfinanciran iz izvora 31</t>
  </si>
  <si>
    <t>5765143</t>
  </si>
  <si>
    <t>FSEU potres ožujak 2020. predfinanciran iz izvora 43</t>
  </si>
  <si>
    <t>61</t>
  </si>
  <si>
    <t>Donacije</t>
  </si>
  <si>
    <t>71</t>
  </si>
  <si>
    <t>Prihodi od nefin. imovine i nadoknade štete s osnova osig.</t>
  </si>
  <si>
    <t>36</t>
  </si>
  <si>
    <t>3602</t>
  </si>
  <si>
    <t>K891002</t>
  </si>
  <si>
    <t>42</t>
  </si>
  <si>
    <t>4224</t>
  </si>
  <si>
    <t>41</t>
  </si>
  <si>
    <t>4123</t>
  </si>
  <si>
    <t>4212</t>
  </si>
  <si>
    <t>4221</t>
  </si>
  <si>
    <t>4222</t>
  </si>
  <si>
    <t>4223</t>
  </si>
  <si>
    <t>4227</t>
  </si>
  <si>
    <t>4231</t>
  </si>
  <si>
    <t>4262</t>
  </si>
  <si>
    <t>45</t>
  </si>
  <si>
    <t>4511</t>
  </si>
  <si>
    <t>K891005</t>
  </si>
  <si>
    <t>32</t>
  </si>
  <si>
    <t>3237</t>
  </si>
  <si>
    <t>K891007</t>
  </si>
  <si>
    <t>3232</t>
  </si>
  <si>
    <t>3605</t>
  </si>
  <si>
    <t>A891001</t>
  </si>
  <si>
    <t>3111</t>
  </si>
  <si>
    <t>3132</t>
  </si>
  <si>
    <t>3222</t>
  </si>
  <si>
    <t>3211</t>
  </si>
  <si>
    <t>3213</t>
  </si>
  <si>
    <t>3223</t>
  </si>
  <si>
    <t>3231</t>
  </si>
  <si>
    <t>3236</t>
  </si>
  <si>
    <t>3239</t>
  </si>
  <si>
    <t>3241</t>
  </si>
  <si>
    <t>3291</t>
  </si>
  <si>
    <t>3292</t>
  </si>
  <si>
    <t>3294</t>
  </si>
  <si>
    <t>3295</t>
  </si>
  <si>
    <t>3296</t>
  </si>
  <si>
    <t>3299</t>
  </si>
  <si>
    <t>34</t>
  </si>
  <si>
    <t>3423</t>
  </si>
  <si>
    <t>3431</t>
  </si>
  <si>
    <t>3433</t>
  </si>
  <si>
    <t>3434</t>
  </si>
  <si>
    <t>37</t>
  </si>
  <si>
    <t>3721</t>
  </si>
  <si>
    <t>38</t>
  </si>
  <si>
    <t>3831</t>
  </si>
  <si>
    <t>3834</t>
  </si>
  <si>
    <t>4241</t>
  </si>
  <si>
    <t>54</t>
  </si>
  <si>
    <t>5443</t>
  </si>
  <si>
    <t>3113</t>
  </si>
  <si>
    <t>3114</t>
  </si>
  <si>
    <t>3121</t>
  </si>
  <si>
    <t>3131</t>
  </si>
  <si>
    <t>3133</t>
  </si>
  <si>
    <t>3212</t>
  </si>
  <si>
    <t>3221</t>
  </si>
  <si>
    <t>3224</t>
  </si>
  <si>
    <t>3225</t>
  </si>
  <si>
    <t>3227</t>
  </si>
  <si>
    <t>3233</t>
  </si>
  <si>
    <t>3234</t>
  </si>
  <si>
    <t>3235</t>
  </si>
  <si>
    <t>3238</t>
  </si>
  <si>
    <t>A891004</t>
  </si>
  <si>
    <t>A891006</t>
  </si>
  <si>
    <t>T891009</t>
  </si>
  <si>
    <t>ZAŠTITA ZDRAVLJA</t>
  </si>
  <si>
    <t>INVESTICIJE U ZDRAVSTVENU INFRASTRUKTURU</t>
  </si>
  <si>
    <t>KLINIČKI BOLNIČKI CENTAR ZAGREB – IZRAVNA KAPITALNA ULAGANJA</t>
  </si>
  <si>
    <t>Rashodi za nabavu proizvedene dugotrajne imovine</t>
  </si>
  <si>
    <t>Medicinska i laboratorijska oprema</t>
  </si>
  <si>
    <t>Rashodi za nabavu neproizvedene dugotrajne imovine</t>
  </si>
  <si>
    <t>Licence</t>
  </si>
  <si>
    <t>Poslovni objekti</t>
  </si>
  <si>
    <t>Uredska oprema i namještaj</t>
  </si>
  <si>
    <t>Komunikacijska oprema</t>
  </si>
  <si>
    <t>Oprema za održavanje i zaštitu</t>
  </si>
  <si>
    <t>Uređaji, strojevi i oprema za ostale namjene</t>
  </si>
  <si>
    <t>Prijevozna sredstva u cestovnom prometu</t>
  </si>
  <si>
    <t>Ulaganja u računalne programe</t>
  </si>
  <si>
    <t>Rashodi za dodatna ulaganja na nefinancijskoj imovini</t>
  </si>
  <si>
    <t>Dodatna ulaganja na građevinskim objektima</t>
  </si>
  <si>
    <t>OPERATIVNI PROGRAM KONKURENTNOST I KOHEZIJA</t>
  </si>
  <si>
    <t>Materijalni rashodi</t>
  </si>
  <si>
    <t>Intelektualne i osobne usluge</t>
  </si>
  <si>
    <t>SANACIJA ŠTETA OD POTRESA</t>
  </si>
  <si>
    <t>Usluge tekućeg i investicijskog održavanja</t>
  </si>
  <si>
    <t>SIGURNOST GRAĐANA I PRAVA NA ZDRAVSTVENE USLUGE</t>
  </si>
  <si>
    <t>ADMINISTRACIJA I UPRAVLJANJE</t>
  </si>
  <si>
    <t>Rashodi za zaposlene</t>
  </si>
  <si>
    <t>Plaće za redovan rad</t>
  </si>
  <si>
    <t>Doprinosi za obvezno zdravstveno osiguranje</t>
  </si>
  <si>
    <t>Materijal i sirovine</t>
  </si>
  <si>
    <t>Službena putovanja</t>
  </si>
  <si>
    <t>Stručno usavršavanje zaposlenika</t>
  </si>
  <si>
    <t>Energija</t>
  </si>
  <si>
    <t>Usluge telefona, pošte i prijevoza</t>
  </si>
  <si>
    <t>Zdravstvene i veterinarske usluge</t>
  </si>
  <si>
    <t>Ostale usluge</t>
  </si>
  <si>
    <t>Naknade troškova osobama izvan radnog odnosa</t>
  </si>
  <si>
    <t>Naknade za rad predstavničkih i izvršnih tijela, povjerenstava i slično</t>
  </si>
  <si>
    <t>Premije osiguranja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</si>
  <si>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</si>
  <si>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</si>
  <si>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</si>
  <si>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</si>
  <si>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</si>
  <si>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 od kreditnih i ostalih financijskih institucija izvan javnog sektora</t>
  </si>
  <si>
    <t>Bankarske usluge i usluge platnog prometa</t>
  </si>
  <si>
    <t>Zatezne kamate</t>
  </si>
  <si>
    <t>Ostali nespomenuti financijski rashodi</t>
  </si>
  <si>
    <t>Naknade građanima i kućanstvima na temelju osiguranja i druge naknade</t>
  </si>
  <si>
    <t>Naknade građanima i kućanstvima u novcu</t>
  </si>
  <si>
    <t>Ostali rashodi</t>
  </si>
  <si>
    <t>Naknade šteta pravnim i fizičkim osobama</t>
  </si>
  <si>
    <t>Ugovorene kazne i ostale naknade šteta</t>
  </si>
  <si>
    <t>Knjige</t>
  </si>
  <si>
    <t>Izdaci za otplatu glavnice primljenih kredita i zajmova</t>
  </si>
  <si>
    <t>Otplata glavnice primljenih kredita od tuzemnih kreditnih institucija izvan javnog sektora</t>
  </si>
  <si>
    <t>Plaće za prekovremeni rad</t>
  </si>
  <si>
    <t>Plaće za posebne uvjete rada</t>
  </si>
  <si>
    <t>Ostali rashodi za zaposlene</t>
  </si>
  <si>
    <t>Doprinosi za mirovinsko osiguranje</t>
  </si>
  <si>
    <t>Doprinosi za obvezno osiguranje u slučaju nezaposlenosti</t>
  </si>
  <si>
    <t>Naknade za prijevoz, za rad na terenu i odvojeni život</t>
  </si>
  <si>
    <t>Uredski materijal i ostali materijalni rashodi</t>
  </si>
  <si>
    <t>Materijal i dijelovi za tekuće i investicijsko održavanje</t>
  </si>
  <si>
    <t>Sitni inventar i auto gume</t>
  </si>
  <si>
    <t>Službena, radna i zaštitna odjeća i obuća</t>
  </si>
  <si>
    <t>Usluge promidžbe i informiranja</t>
  </si>
  <si>
    <t>Komunalne usluge</t>
  </si>
  <si>
    <t>Zakupnine i najamnine</t>
  </si>
  <si>
    <t>Računalne usluge</t>
  </si>
  <si>
    <t>OBRADA UZORAKA TKIVA ZA ZAKLADU ANA RUKAVINA</t>
  </si>
  <si>
    <t>PROVEDBA PREVENTIVNIH PROGRAMA – KLINIČKI BOLNIČKI CENTAR ZAGREB</t>
  </si>
  <si>
    <t>PROVEDBA PROBIRA RAKA ŽELUCA U ZEMLJAMA EUROPSKE UNIJE</t>
  </si>
  <si>
    <t>IZVJEŠTAJ RAČUNA FINANCIRANJA PREMA IZVORIMA FINANCIRANJA</t>
  </si>
  <si>
    <t>IZVORNI PLAN ILI REBALANS 
2023.</t>
  </si>
  <si>
    <t>TEKUĆI PLAN 
2023.</t>
  </si>
  <si>
    <t>INDEKS
(5)/(2)</t>
  </si>
  <si>
    <t>INDEKS
(5)/(4)</t>
  </si>
  <si>
    <t>PRIMICI</t>
  </si>
  <si>
    <t>Prihodi za posebne namjene</t>
  </si>
  <si>
    <t>IZDACI</t>
  </si>
  <si>
    <t>OSTVARENJE/IZVRŠENJE 
01.2022. - 12.2022.</t>
  </si>
  <si>
    <t>OSTVARENJE/IZVRŠENJE 
01.2023. - 12.2023.</t>
  </si>
  <si>
    <t>IZVJEŠTAJ RAČUNA FINANCIRANJA PREMA EKONOMSKOJ KLASIFIKACIJI</t>
  </si>
  <si>
    <t>Primici od financijske imovine i zaduživanja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</si>
  <si>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</si>
  <si>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</si>
  <si>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</si>
  <si>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</si>
  <si>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</si>
  <si>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</si>
  <si>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 za financijsku imovinu i otplate zajmova</t>
  </si>
  <si>
    <t>544</t>
  </si>
  <si>
    <t>Otplata glavnice primljenih kredita i zajmova od kreditnih i ostalih financijskih institucija izvan javnog sektora</t>
  </si>
  <si>
    <t>IZVJEŠTAJ O RASHODIMA PREMA FUNKCIJSKOJ KLASIFIKACIJI</t>
  </si>
  <si>
    <t>UKUPNO RASHODI</t>
  </si>
  <si>
    <t>07</t>
  </si>
  <si>
    <t>Zdravstvo</t>
  </si>
  <si>
    <t>073</t>
  </si>
  <si>
    <t>Bolničke službe</t>
  </si>
  <si>
    <t>IZVJEŠTAJ O PRIHODIMA I RASHODIMA PREMA IZVORIMA FINANCIRANJA</t>
  </si>
  <si>
    <t>PRIHODI</t>
  </si>
  <si>
    <t>56</t>
  </si>
  <si>
    <t>57</t>
  </si>
  <si>
    <t>58</t>
  </si>
  <si>
    <t>Pomoći</t>
  </si>
  <si>
    <t>Fondovi EU</t>
  </si>
  <si>
    <t>Ostali programi EU</t>
  </si>
  <si>
    <t>Instrumenti EU nove generacije</t>
  </si>
  <si>
    <t>I. OPĆI DIO</t>
  </si>
  <si>
    <t xml:space="preserve"> RAČUN PRIHODA I RASHODA </t>
  </si>
  <si>
    <t xml:space="preserve">IZVJEŠTAJ O PRIHODIMA I RASHODIMA PREMA EKONOMSKOJ KLASIFIKACIJI </t>
  </si>
  <si>
    <t>63</t>
  </si>
  <si>
    <t>632</t>
  </si>
  <si>
    <t>6323</t>
  </si>
  <si>
    <t>6324</t>
  </si>
  <si>
    <t>634</t>
  </si>
  <si>
    <t>6341</t>
  </si>
  <si>
    <t>636</t>
  </si>
  <si>
    <t>6361</t>
  </si>
  <si>
    <t>639</t>
  </si>
  <si>
    <t>6391</t>
  </si>
  <si>
    <t>6392</t>
  </si>
  <si>
    <t>6393</t>
  </si>
  <si>
    <t>64</t>
  </si>
  <si>
    <t>641</t>
  </si>
  <si>
    <t>6414</t>
  </si>
  <si>
    <t>6419</t>
  </si>
  <si>
    <t>65</t>
  </si>
  <si>
    <t>652</t>
  </si>
  <si>
    <t>6526</t>
  </si>
  <si>
    <t>66</t>
  </si>
  <si>
    <t>661</t>
  </si>
  <si>
    <t>6615</t>
  </si>
  <si>
    <t>663</t>
  </si>
  <si>
    <t>6631</t>
  </si>
  <si>
    <t>6632</t>
  </si>
  <si>
    <t>67</t>
  </si>
  <si>
    <t>673</t>
  </si>
  <si>
    <t>6731</t>
  </si>
  <si>
    <t>68</t>
  </si>
  <si>
    <t>683</t>
  </si>
  <si>
    <t>6831</t>
  </si>
  <si>
    <t>72</t>
  </si>
  <si>
    <t>721</t>
  </si>
  <si>
    <t>7211</t>
  </si>
  <si>
    <t>722</t>
  </si>
  <si>
    <t>7227</t>
  </si>
  <si>
    <t>723</t>
  </si>
  <si>
    <t>7231</t>
  </si>
  <si>
    <t>UKUPNI PRIHODI</t>
  </si>
  <si>
    <t>Prihodi poslovanja</t>
  </si>
  <si>
    <t>Pomoći iz inozemstva (darovnice) i od subjekata unutar općeg proračuna</t>
  </si>
  <si>
    <t>Pomoći od međunarodnih organizacija te institucija i tijela EU</t>
  </si>
  <si>
    <t>Tekuće pomoći od institucija i tijela  EU</t>
  </si>
  <si>
    <t>Kapitalne pomoći od institucija i tijela  EU</t>
  </si>
  <si>
    <t>Pomoći od ostalih subjekata unutar općeg proračuna</t>
  </si>
  <si>
    <t>Tekuće pomoći od ostalih subjekata unutar općeg proračuna</t>
  </si>
  <si>
    <t>Pomoći proračunskim korisnicima iz proračuna koji im nije nadležan</t>
  </si>
  <si>
    <t>Tekuće pomoći proračunskim korisnicima iz proračuna koji im nije nadležan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</si>
  <si>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</si>
  <si>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</si>
  <si>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</si>
  <si>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</si>
  <si>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Prihodi od imovine</t>
  </si>
  <si>
    <t>Prihodi od financijske imovine</t>
  </si>
  <si>
    <t>Prihodi od zateznih kamata</t>
  </si>
  <si>
    <t>Ostali prihodi od 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</si>
  <si>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</si>
  <si>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</si>
  <si>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</si>
  <si>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</si>
  <si>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</si>
  <si>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</si>
  <si>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</si>
  <si>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</si>
  <si>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Kapitalne donacije</t>
  </si>
  <si>
    <t>Prihodi iz proračuna</t>
  </si>
  <si>
    <t>Prihodi od HZZO-a na temelju ugovornih obveza</t>
  </si>
  <si>
    <t>Kazne, upravne mjere i ostali prihodi</t>
  </si>
  <si>
    <t>Ostali prihodi</t>
  </si>
  <si>
    <t>Prihodi od prodaje nefinancijske imovine</t>
  </si>
  <si>
    <t>Prihodi od prodaje proizvedene dugotrajne imovine</t>
  </si>
  <si>
    <t>Prihodi od prodaje građevinskih objekata</t>
  </si>
  <si>
    <t>Stambeni objekti</t>
  </si>
  <si>
    <t>Prihodi od prodaje postrojenja i opreme</t>
  </si>
  <si>
    <t>Prihodi od prodaje prijevoznih sredstava</t>
  </si>
  <si>
    <t>UKUPNI RASHODI</t>
  </si>
  <si>
    <t>311</t>
  </si>
  <si>
    <t>312</t>
  </si>
  <si>
    <t>313</t>
  </si>
  <si>
    <t>321</t>
  </si>
  <si>
    <t>322</t>
  </si>
  <si>
    <t>323</t>
  </si>
  <si>
    <t>324</t>
  </si>
  <si>
    <t>329</t>
  </si>
  <si>
    <t>342</t>
  </si>
  <si>
    <t>343</t>
  </si>
  <si>
    <t>3432</t>
  </si>
  <si>
    <t>372</t>
  </si>
  <si>
    <t>383</t>
  </si>
  <si>
    <t>412</t>
  </si>
  <si>
    <t>421</t>
  </si>
  <si>
    <t>422</t>
  </si>
  <si>
    <t>423</t>
  </si>
  <si>
    <t>424</t>
  </si>
  <si>
    <t>426</t>
  </si>
  <si>
    <t>451</t>
  </si>
  <si>
    <t>Rashodi poslovanja</t>
  </si>
  <si>
    <t>Plaće (Bruto)</t>
  </si>
  <si>
    <t>Doprinosi na plaće</t>
  </si>
  <si>
    <t>Naknade troškova zaposlenima</t>
  </si>
  <si>
    <t>Rashodi za materijal i energiju</t>
  </si>
  <si>
    <t>Rashodi za usluge</t>
  </si>
  <si>
    <t>Kamate za primljene kredite i zajmove</t>
  </si>
  <si>
    <t>Ostali financijski rashodi</t>
  </si>
  <si>
    <t>Negativne tečajne razlike i razlike zbog primjene valutne klauzule</t>
  </si>
  <si>
    <t>Ostale naknade građanima i kućanstvima iz proračuna</t>
  </si>
  <si>
    <t>Kazne, penali i naknade štete</t>
  </si>
  <si>
    <t>Rashodi za nabavu nefinancijske imovine</t>
  </si>
  <si>
    <t>Nematerijalna imovina</t>
  </si>
  <si>
    <t>Građevinski objekti</t>
  </si>
  <si>
    <t>Postrojenja i oprema</t>
  </si>
  <si>
    <t>Prijevozna sredstva</t>
  </si>
  <si>
    <t>Knjige, umjetnička djela i ostale izložbene vrijednosti</t>
  </si>
  <si>
    <t>Nematerijalna proizvedena imovina</t>
  </si>
  <si>
    <t>SAŽETAK  RAČUNA PRIHODA I RASHODA I RAČUNA FINANCIRANJA</t>
  </si>
  <si>
    <t>SAŽETAK RAČUNA PRIHODA I RASHODA</t>
  </si>
  <si>
    <t>INDEKS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</si>
  <si>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</si>
  <si>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</si>
  <si>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</si>
  <si>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</si>
  <si>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</si>
  <si>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</si>
  <si>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</si>
  <si>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</si>
  <si>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</si>
  <si>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</si>
  <si>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</si>
  <si>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</si>
  <si>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</si>
  <si>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</si>
  <si>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</si>
  <si>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</si>
  <si>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</si>
  <si>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Prihodi iz nadležnog proračuna za financiranje rashoda</t>
  </si>
  <si>
    <t xml:space="preserve">OSTVARENJE/IZVRŠENJE 
1.-12.2022. </t>
  </si>
  <si>
    <t xml:space="preserve">OSTVARENJE/IZVRŠENJE 
1.-12.2023. </t>
  </si>
  <si>
    <t>IZVORNI PLAN ILI REBALANS 2023.</t>
  </si>
  <si>
    <t>TEKUĆI PLAN 2023.</t>
  </si>
  <si>
    <t>IZVRŠENJE FINANCIJSKOG PLANA KBC-a ZAGREB
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</si>
</sst>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13]\ #,##0.00;[$€-413]\ \-#,##0.00"/>
  </numFmts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4"/>
      <color indexed="8"/>
      <name val="Arial"/>
      <family val="2"/>
      <charset val="238"/>
    </font>
    <font>
      <sz val="10"/>
      <color indexed="44"/>
      <name val="Arial"/>
      <family val="2"/>
      <charset val="238"/>
    </font>
    <font>
      <sz val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0" fillId="0" borderId="0"/>
    <xf numFmtId="0" fontId="25" fillId="0" borderId="0"/>
    <xf numFmtId="0" fontId="8" fillId="0" borderId="0"/>
    <xf numFmtId="4" fontId="3" fillId="2" borderId="1" applyNumberFormat="0" applyProtection="0">
      <alignment vertical="center"/>
    </xf>
    <xf numFmtId="4" fontId="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4" fontId="3" fillId="2" borderId="1" applyNumberFormat="0" applyProtection="0">
      <alignment horizontal="left" vertical="center" indent="1"/>
    </xf>
    <xf numFmtId="0" fontId="11" fillId="3" borderId="1" applyNumberFormat="0" applyProtection="0">
      <alignment horizontal="left" vertical="center" indent="1"/>
    </xf>
    <xf numFmtId="4" fontId="3" fillId="4" borderId="1" applyNumberFormat="0" applyProtection="0">
      <alignment horizontal="right" vertical="center"/>
    </xf>
    <xf numFmtId="4" fontId="3" fillId="5" borderId="1" applyNumberFormat="0" applyProtection="0">
      <alignment horizontal="right" vertical="center"/>
    </xf>
    <xf numFmtId="4" fontId="3" fillId="6" borderId="1" applyNumberFormat="0" applyProtection="0">
      <alignment horizontal="right" vertical="center"/>
    </xf>
    <xf numFmtId="4" fontId="3" fillId="7" borderId="1" applyNumberFormat="0" applyProtection="0">
      <alignment horizontal="right" vertical="center"/>
    </xf>
    <xf numFmtId="4" fontId="3" fillId="8" borderId="1" applyNumberFormat="0" applyProtection="0">
      <alignment horizontal="right" vertical="center"/>
    </xf>
    <xf numFmtId="4" fontId="3" fillId="9" borderId="1" applyNumberFormat="0" applyProtection="0">
      <alignment horizontal="right" vertical="center"/>
    </xf>
    <xf numFmtId="4" fontId="3" fillId="10" borderId="1" applyNumberFormat="0" applyProtection="0">
      <alignment horizontal="right" vertical="center"/>
    </xf>
    <xf numFmtId="4" fontId="3" fillId="11" borderId="1" applyNumberFormat="0" applyProtection="0">
      <alignment horizontal="right" vertical="center"/>
    </xf>
    <xf numFmtId="4" fontId="3" fillId="12" borderId="1" applyNumberFormat="0" applyProtection="0">
      <alignment horizontal="right" vertical="center"/>
    </xf>
    <xf numFmtId="4" fontId="6" fillId="13" borderId="1" applyNumberFormat="0" applyProtection="0">
      <alignment horizontal="left" vertical="center" indent="1"/>
    </xf>
    <xf numFmtId="4" fontId="3" fillId="14" borderId="2" applyNumberFormat="0" applyProtection="0">
      <alignment horizontal="left" vertical="center" indent="1"/>
    </xf>
    <xf numFmtId="4" fontId="7" fillId="15" borderId="0" applyNumberFormat="0" applyProtection="0">
      <alignment horizontal="left" vertical="center" indent="1"/>
    </xf>
    <xf numFmtId="0" fontId="13" fillId="3" borderId="1" applyNumberFormat="0" applyProtection="0">
      <alignment horizontal="center" vertical="center"/>
    </xf>
    <xf numFmtId="4" fontId="8" fillId="14" borderId="1" applyNumberFormat="0" applyProtection="0">
      <alignment horizontal="left" vertical="center" indent="1"/>
    </xf>
    <xf numFmtId="4" fontId="8" fillId="16" borderId="1" applyNumberFormat="0" applyProtection="0">
      <alignment horizontal="left" vertical="center" indent="1"/>
    </xf>
    <xf numFmtId="0" fontId="14" fillId="0" borderId="1" applyNumberFormat="0" applyProtection="0">
      <alignment horizontal="left" vertical="center" wrapText="1" justifyLastLine="1"/>
    </xf>
    <xf numFmtId="0" fontId="5" fillId="16" borderId="1" applyNumberFormat="0" applyProtection="0">
      <alignment horizontal="left" vertical="center" indent="1"/>
    </xf>
    <xf numFmtId="0" fontId="14" fillId="0" borderId="1" applyNumberFormat="0" applyProtection="0">
      <alignment horizontal="left" vertical="center" wrapText="1"/>
    </xf>
    <xf numFmtId="0" fontId="5" fillId="17" borderId="1" applyNumberFormat="0" applyProtection="0">
      <alignment horizontal="left" vertical="center" indent="1"/>
    </xf>
    <xf numFmtId="0" fontId="14" fillId="0" borderId="1" applyNumberFormat="0" applyProtection="0">
      <alignment horizontal="left" vertical="center" wrapText="1"/>
    </xf>
    <xf numFmtId="0" fontId="5" fillId="18" borderId="1" applyNumberFormat="0" applyProtection="0">
      <alignment horizontal="left" vertical="center" indent="1"/>
    </xf>
    <xf numFmtId="0" fontId="15" fillId="0" borderId="1" applyNumberFormat="0" applyProtection="0">
      <alignment horizontal="left" vertical="center" wrapText="1"/>
    </xf>
    <xf numFmtId="0" fontId="5" fillId="19" borderId="1" applyNumberFormat="0" applyProtection="0">
      <alignment horizontal="left" vertical="center" indent="1"/>
    </xf>
    <xf numFmtId="0" fontId="2" fillId="0" borderId="0"/>
    <xf numFmtId="0" fontId="20" fillId="0" borderId="0"/>
    <xf numFmtId="4" fontId="3" fillId="20" borderId="1" applyNumberFormat="0" applyProtection="0">
      <alignment vertical="center"/>
    </xf>
    <xf numFmtId="4" fontId="4" fillId="20" borderId="1" applyNumberFormat="0" applyProtection="0">
      <alignment vertical="center"/>
    </xf>
    <xf numFmtId="4" fontId="3" fillId="20" borderId="1" applyNumberFormat="0" applyProtection="0">
      <alignment horizontal="left" vertical="center" indent="1"/>
    </xf>
    <xf numFmtId="4" fontId="3" fillId="20" borderId="1" applyNumberFormat="0" applyProtection="0">
      <alignment horizontal="left" vertical="center" indent="1"/>
    </xf>
    <xf numFmtId="4" fontId="16" fillId="0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0" fontId="15" fillId="19" borderId="1" applyNumberFormat="0" applyProtection="0">
      <alignment horizontal="left" vertical="center" indent="1"/>
    </xf>
    <xf numFmtId="0" fontId="11" fillId="3" borderId="1" applyNumberFormat="0" applyProtection="0">
      <alignment horizontal="center" vertical="top" wrapText="1"/>
    </xf>
    <xf numFmtId="0" fontId="12" fillId="0" borderId="0" applyNumberFormat="0" applyProtection="0"/>
    <xf numFmtId="4" fontId="9" fillId="14" borderId="1" applyNumberFormat="0" applyProtection="0">
      <alignment horizontal="right" vertical="center"/>
    </xf>
    <xf numFmtId="164" fontId="5" fillId="0" borderId="0"/>
    <xf numFmtId="164" fontId="1" fillId="0" borderId="0"/>
    <xf numFmtId="164" fontId="1" fillId="0" borderId="0" applyFont="0" applyFill="0" applyBorder="0" applyAlignment="0" applyProtection="0"/>
    <xf numFmtId="0" fontId="37" fillId="0" borderId="0"/>
  </cellStyleXfs>
  <cellXfs count="159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5" fillId="16" borderId="1" xfId="25" applyAlignment="1">
      <alignment horizontal="left" vertical="center" wrapText="1" indent="1"/>
    </xf>
    <xf numFmtId="3" fontId="15" fillId="0" borderId="3" xfId="0" quotePrefix="1" applyNumberFormat="1" applyFont="1" applyFill="1" applyBorder="1" applyAlignment="1">
      <alignment vertical="top" wrapText="1" justifyLastLine="1"/>
    </xf>
    <xf numFmtId="3" fontId="15" fillId="0" borderId="3" xfId="0" applyNumberFormat="1" applyFont="1" applyFill="1" applyBorder="1" applyAlignment="1">
      <alignment vertical="top" wrapText="1" justifyLastLine="1"/>
    </xf>
    <xf numFmtId="0" fontId="15" fillId="0" borderId="3" xfId="0" applyFont="1" applyFill="1" applyBorder="1" applyAlignment="1">
      <alignment vertical="top" wrapText="1" justifyLastLine="1"/>
    </xf>
    <xf numFmtId="0" fontId="15" fillId="0" borderId="3" xfId="0" quotePrefix="1" applyFont="1" applyFill="1" applyBorder="1" applyAlignment="1">
      <alignment vertical="top" wrapText="1" justifyLastLine="1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wrapText="1"/>
    </xf>
    <xf numFmtId="0" fontId="0" fillId="0" borderId="0" xfId="0" applyFill="1"/>
    <xf numFmtId="0" fontId="14" fillId="0" borderId="0" xfId="0" applyFont="1" applyFill="1" applyBorder="1"/>
    <xf numFmtId="0" fontId="11" fillId="0" borderId="0" xfId="0" applyFont="1" applyFill="1" applyBorder="1"/>
    <xf numFmtId="4" fontId="17" fillId="0" borderId="0" xfId="0" applyNumberFormat="1" applyFont="1" applyFill="1"/>
    <xf numFmtId="3" fontId="17" fillId="0" borderId="0" xfId="0" applyNumberFormat="1" applyFont="1" applyFill="1"/>
    <xf numFmtId="0" fontId="22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vertical="center" wrapText="1"/>
    </xf>
    <xf numFmtId="0" fontId="5" fillId="0" borderId="0" xfId="0" applyFont="1" applyFill="1" applyBorder="1"/>
    <xf numFmtId="0" fontId="15" fillId="0" borderId="0" xfId="0" applyFont="1" applyFill="1" applyBorder="1"/>
    <xf numFmtId="1" fontId="18" fillId="21" borderId="4" xfId="0" applyNumberFormat="1" applyFont="1" applyFill="1" applyBorder="1" applyAlignment="1">
      <alignment horizontal="center" vertical="center"/>
    </xf>
    <xf numFmtId="0" fontId="5" fillId="0" borderId="0" xfId="25" quotePrefix="1" applyFont="1" applyFill="1" applyBorder="1" applyAlignment="1">
      <alignment horizontal="left" vertical="center" wrapText="1" indent="1"/>
    </xf>
    <xf numFmtId="0" fontId="5" fillId="0" borderId="0" xfId="8" quotePrefix="1" applyNumberFormat="1" applyFont="1" applyFill="1" applyBorder="1">
      <alignment horizontal="left" vertical="center" indent="1"/>
    </xf>
    <xf numFmtId="0" fontId="23" fillId="0" borderId="0" xfId="21" quotePrefix="1" applyFont="1" applyFill="1" applyBorder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" fontId="21" fillId="21" borderId="4" xfId="8" applyNumberFormat="1" applyFont="1" applyFill="1" applyBorder="1" applyAlignment="1">
      <alignment horizontal="center" vertical="center" wrapText="1" justifyLastLine="1"/>
    </xf>
    <xf numFmtId="0" fontId="3" fillId="0" borderId="0" xfId="6" quotePrefix="1" applyNumberFormat="1" applyFont="1" applyFill="1" applyBorder="1">
      <alignment horizontal="left" vertical="center" indent="1"/>
    </xf>
    <xf numFmtId="3" fontId="3" fillId="0" borderId="0" xfId="4" applyNumberFormat="1" applyFont="1" applyFill="1" applyBorder="1">
      <alignment vertical="center"/>
    </xf>
    <xf numFmtId="4" fontId="3" fillId="0" borderId="0" xfId="4" applyNumberFormat="1" applyFont="1" applyFill="1" applyBorder="1">
      <alignment vertical="center"/>
    </xf>
    <xf numFmtId="3" fontId="16" fillId="0" borderId="0" xfId="38" applyNumberFormat="1" applyFont="1" applyFill="1" applyBorder="1">
      <alignment horizontal="right" vertical="center"/>
    </xf>
    <xf numFmtId="4" fontId="16" fillId="0" borderId="0" xfId="38" applyNumberFormat="1" applyFont="1" applyFill="1" applyBorder="1">
      <alignment horizontal="right" vertical="center"/>
    </xf>
    <xf numFmtId="0" fontId="15" fillId="0" borderId="0" xfId="26" quotePrefix="1" applyFont="1" applyFill="1" applyBorder="1" applyAlignment="1">
      <alignment horizontal="left" vertical="center" wrapText="1" indent="3"/>
    </xf>
    <xf numFmtId="0" fontId="15" fillId="0" borderId="0" xfId="26" quotePrefix="1" applyFont="1" applyFill="1" applyBorder="1">
      <alignment horizontal="left" vertical="center" wrapText="1"/>
    </xf>
    <xf numFmtId="0" fontId="16" fillId="0" borderId="0" xfId="38" applyNumberFormat="1" applyFont="1" applyFill="1" applyBorder="1">
      <alignment horizontal="right" vertical="center"/>
    </xf>
    <xf numFmtId="0" fontId="14" fillId="0" borderId="0" xfId="26" quotePrefix="1" applyFont="1" applyFill="1" applyBorder="1">
      <alignment horizontal="left" vertical="center" wrapText="1"/>
    </xf>
    <xf numFmtId="0" fontId="14" fillId="0" borderId="0" xfId="30" quotePrefix="1" applyFont="1" applyFill="1" applyBorder="1">
      <alignment horizontal="left" vertical="center" wrapText="1"/>
    </xf>
    <xf numFmtId="0" fontId="15" fillId="0" borderId="0" xfId="30" quotePrefix="1" applyFont="1" applyFill="1" applyBorder="1">
      <alignment horizontal="left" vertical="center" wrapText="1"/>
    </xf>
    <xf numFmtId="0" fontId="14" fillId="0" borderId="0" xfId="26" quotePrefix="1" applyFont="1" applyFill="1" applyBorder="1" applyAlignment="1">
      <alignment horizontal="left" vertical="center" wrapText="1" indent="3"/>
    </xf>
    <xf numFmtId="0" fontId="14" fillId="0" borderId="0" xfId="30" quotePrefix="1" applyFont="1" applyFill="1" applyBorder="1" applyAlignment="1">
      <alignment horizontal="left" vertical="center" wrapText="1" indent="5"/>
    </xf>
    <xf numFmtId="0" fontId="15" fillId="0" borderId="0" xfId="30" quotePrefix="1" applyFont="1" applyFill="1" applyBorder="1" applyAlignment="1">
      <alignment horizontal="left" vertical="center" wrapText="1" indent="6"/>
    </xf>
    <xf numFmtId="0" fontId="15" fillId="0" borderId="0" xfId="30" quotePrefix="1" applyFont="1" applyFill="1" applyBorder="1" applyAlignment="1">
      <alignment horizontal="left" vertical="center" wrapText="1" indent="7"/>
    </xf>
    <xf numFmtId="0" fontId="15" fillId="0" borderId="0" xfId="30" quotePrefix="1" applyFont="1" applyFill="1" applyBorder="1" applyAlignment="1">
      <alignment horizontal="left" vertical="center" wrapText="1" indent="8"/>
    </xf>
    <xf numFmtId="0" fontId="27" fillId="22" borderId="0" xfId="24" quotePrefix="1" applyFont="1" applyFill="1" applyBorder="1" applyAlignment="1">
      <alignment horizontal="left" vertical="center" wrapText="1" indent="2" justifyLastLine="1"/>
    </xf>
    <xf numFmtId="0" fontId="27" fillId="22" borderId="0" xfId="24" quotePrefix="1" applyFont="1" applyFill="1" applyBorder="1">
      <alignment horizontal="left" vertical="center" wrapText="1" justifyLastLine="1"/>
    </xf>
    <xf numFmtId="3" fontId="28" fillId="22" borderId="0" xfId="4" applyNumberFormat="1" applyFont="1" applyFill="1" applyBorder="1">
      <alignment vertical="center"/>
    </xf>
    <xf numFmtId="4" fontId="28" fillId="22" borderId="0" xfId="4" applyNumberFormat="1" applyFont="1" applyFill="1" applyBorder="1">
      <alignment vertical="center"/>
    </xf>
    <xf numFmtId="0" fontId="17" fillId="0" borderId="0" xfId="26" quotePrefix="1" applyFont="1" applyFill="1" applyBorder="1" applyAlignment="1">
      <alignment horizontal="left" vertical="center" wrapText="1" indent="3"/>
    </xf>
    <xf numFmtId="0" fontId="17" fillId="0" borderId="0" xfId="26" quotePrefix="1" applyFont="1" applyFill="1" applyBorder="1">
      <alignment horizontal="left" vertical="center" wrapText="1"/>
    </xf>
    <xf numFmtId="3" fontId="29" fillId="0" borderId="0" xfId="38" applyNumberFormat="1" applyFont="1" applyFill="1" applyBorder="1">
      <alignment horizontal="right" vertical="center"/>
    </xf>
    <xf numFmtId="4" fontId="29" fillId="0" borderId="0" xfId="38" applyNumberFormat="1" applyFont="1" applyFill="1" applyBorder="1">
      <alignment horizontal="right" vertical="center"/>
    </xf>
    <xf numFmtId="0" fontId="29" fillId="0" borderId="0" xfId="38" applyNumberFormat="1" applyFont="1" applyFill="1" applyBorder="1">
      <alignment horizontal="right" vertical="center"/>
    </xf>
    <xf numFmtId="0" fontId="27" fillId="0" borderId="0" xfId="26" quotePrefix="1" applyFont="1" applyFill="1" applyBorder="1" applyAlignment="1">
      <alignment horizontal="left" vertical="center" wrapText="1" indent="3"/>
    </xf>
    <xf numFmtId="0" fontId="27" fillId="0" borderId="0" xfId="26" quotePrefix="1" applyFont="1" applyFill="1" applyBorder="1">
      <alignment horizontal="left" vertical="center" wrapText="1"/>
    </xf>
    <xf numFmtId="3" fontId="28" fillId="0" borderId="0" xfId="4" applyNumberFormat="1" applyFont="1" applyFill="1" applyBorder="1">
      <alignment vertical="center"/>
    </xf>
    <xf numFmtId="4" fontId="28" fillId="0" borderId="0" xfId="4" applyNumberFormat="1" applyFont="1" applyFill="1" applyBorder="1">
      <alignment vertical="center"/>
    </xf>
    <xf numFmtId="0" fontId="27" fillId="0" borderId="0" xfId="28" quotePrefix="1" applyFont="1" applyFill="1" applyBorder="1" applyAlignment="1">
      <alignment horizontal="left" vertical="center" wrapText="1" indent="4"/>
    </xf>
    <xf numFmtId="0" fontId="27" fillId="0" borderId="0" xfId="28" quotePrefix="1" applyFont="1" applyFill="1" applyBorder="1">
      <alignment horizontal="left" vertical="center" wrapText="1"/>
    </xf>
    <xf numFmtId="0" fontId="27" fillId="0" borderId="0" xfId="30" quotePrefix="1" applyFont="1" applyFill="1" applyBorder="1" applyAlignment="1">
      <alignment horizontal="left" vertical="center" wrapText="1" indent="5"/>
    </xf>
    <xf numFmtId="0" fontId="27" fillId="0" borderId="0" xfId="30" quotePrefix="1" applyFont="1" applyFill="1" applyBorder="1">
      <alignment horizontal="left" vertical="center" wrapText="1"/>
    </xf>
    <xf numFmtId="0" fontId="17" fillId="0" borderId="0" xfId="30" quotePrefix="1" applyFont="1" applyFill="1" applyBorder="1" applyAlignment="1">
      <alignment horizontal="left" vertical="center" wrapText="1" indent="6"/>
    </xf>
    <xf numFmtId="0" fontId="17" fillId="0" borderId="0" xfId="30" quotePrefix="1" applyFont="1" applyFill="1" applyBorder="1">
      <alignment horizontal="left" vertical="center" wrapText="1"/>
    </xf>
    <xf numFmtId="3" fontId="29" fillId="0" borderId="0" xfId="4" applyNumberFormat="1" applyFont="1" applyFill="1" applyBorder="1">
      <alignment vertical="center"/>
    </xf>
    <xf numFmtId="4" fontId="29" fillId="0" borderId="0" xfId="4" applyNumberFormat="1" applyFont="1" applyFill="1" applyBorder="1">
      <alignment vertical="center"/>
    </xf>
    <xf numFmtId="0" fontId="17" fillId="0" borderId="0" xfId="30" quotePrefix="1" applyFont="1" applyFill="1" applyBorder="1" applyAlignment="1">
      <alignment horizontal="left" vertical="center" wrapText="1" indent="7"/>
    </xf>
    <xf numFmtId="0" fontId="17" fillId="0" borderId="0" xfId="30" quotePrefix="1" applyFont="1" applyFill="1" applyBorder="1" applyAlignment="1">
      <alignment horizontal="left" vertical="center" wrapText="1" indent="8"/>
    </xf>
    <xf numFmtId="0" fontId="29" fillId="0" borderId="0" xfId="4" applyNumberFormat="1" applyFont="1" applyFill="1" applyBorder="1">
      <alignment vertical="center"/>
    </xf>
    <xf numFmtId="0" fontId="7" fillId="0" borderId="0" xfId="2" applyFont="1" applyFill="1" applyAlignment="1">
      <alignment vertical="center" wrapText="1"/>
    </xf>
    <xf numFmtId="1" fontId="18" fillId="18" borderId="4" xfId="0" applyNumberFormat="1" applyFont="1" applyFill="1" applyBorder="1" applyAlignment="1">
      <alignment horizontal="center" vertical="center"/>
    </xf>
    <xf numFmtId="4" fontId="21" fillId="21" borderId="5" xfId="8" applyNumberFormat="1" applyFont="1" applyFill="1" applyBorder="1" applyAlignment="1">
      <alignment horizontal="center" vertical="center" wrapText="1" justifyLastLine="1"/>
    </xf>
    <xf numFmtId="4" fontId="30" fillId="0" borderId="0" xfId="38" applyNumberFormat="1" applyFont="1" applyFill="1" applyBorder="1">
      <alignment horizontal="right" vertical="center"/>
    </xf>
    <xf numFmtId="0" fontId="15" fillId="0" borderId="0" xfId="28" quotePrefix="1" applyFont="1" applyFill="1" applyBorder="1" applyAlignment="1">
      <alignment horizontal="left" vertical="center" wrapText="1" indent="4"/>
    </xf>
    <xf numFmtId="0" fontId="15" fillId="0" borderId="0" xfId="28" quotePrefix="1" applyFont="1" applyFill="1" applyBorder="1">
      <alignment horizontal="left" vertical="center" wrapText="1"/>
    </xf>
    <xf numFmtId="3" fontId="30" fillId="0" borderId="0" xfId="38" applyNumberFormat="1" applyFont="1" applyFill="1" applyBorder="1">
      <alignment horizontal="right" vertical="center"/>
    </xf>
    <xf numFmtId="0" fontId="14" fillId="22" borderId="0" xfId="24" quotePrefix="1" applyFont="1" applyFill="1" applyBorder="1" applyAlignment="1">
      <alignment horizontal="left" vertical="center" wrapText="1" indent="2" justifyLastLine="1"/>
    </xf>
    <xf numFmtId="0" fontId="15" fillId="0" borderId="0" xfId="30" quotePrefix="1" applyFont="1" applyFill="1" applyBorder="1" applyAlignment="1">
      <alignment horizontal="left" vertical="center" wrapText="1" indent="5"/>
    </xf>
    <xf numFmtId="0" fontId="15" fillId="0" borderId="0" xfId="24" quotePrefix="1" applyFont="1" applyFill="1" applyBorder="1" applyAlignment="1">
      <alignment horizontal="left" vertical="center" wrapText="1" indent="2" justifyLastLine="1"/>
    </xf>
    <xf numFmtId="0" fontId="14" fillId="22" borderId="0" xfId="28" quotePrefix="1" applyFont="1" applyFill="1" applyBorder="1" applyAlignment="1">
      <alignment horizontal="left" vertical="center" wrapText="1" indent="4"/>
    </xf>
    <xf numFmtId="0" fontId="14" fillId="22" borderId="0" xfId="28" quotePrefix="1" applyFont="1" applyFill="1" applyBorder="1">
      <alignment horizontal="left" vertical="center" wrapText="1"/>
    </xf>
    <xf numFmtId="4" fontId="30" fillId="22" borderId="0" xfId="38" applyNumberFormat="1" applyFont="1" applyFill="1" applyBorder="1">
      <alignment horizontal="right" vertical="center"/>
    </xf>
    <xf numFmtId="3" fontId="30" fillId="22" borderId="0" xfId="38" applyNumberFormat="1" applyFont="1" applyFill="1" applyBorder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9" fillId="22" borderId="0" xfId="0" applyFont="1" applyFill="1" applyBorder="1" applyAlignment="1">
      <alignment horizontal="center" vertical="center"/>
    </xf>
    <xf numFmtId="3" fontId="14" fillId="22" borderId="0" xfId="0" applyNumberFormat="1" applyFont="1" applyFill="1" applyBorder="1" applyAlignment="1">
      <alignment vertical="top" wrapText="1" justifyLastLine="1"/>
    </xf>
    <xf numFmtId="0" fontId="27" fillId="0" borderId="0" xfId="0" applyFont="1" applyFill="1" applyBorder="1"/>
    <xf numFmtId="4" fontId="0" fillId="0" borderId="0" xfId="0" applyNumberFormat="1"/>
    <xf numFmtId="0" fontId="22" fillId="0" borderId="0" xfId="2" applyFont="1" applyAlignment="1">
      <alignment horizontal="center" vertical="center" wrapText="1"/>
    </xf>
    <xf numFmtId="4" fontId="22" fillId="0" borderId="0" xfId="2" applyNumberFormat="1" applyFont="1" applyAlignment="1">
      <alignment horizontal="center" vertical="center" wrapText="1"/>
    </xf>
    <xf numFmtId="3" fontId="22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4" fontId="7" fillId="0" borderId="0" xfId="2" applyNumberFormat="1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 wrapText="1"/>
    </xf>
    <xf numFmtId="4" fontId="32" fillId="0" borderId="6" xfId="2" applyNumberFormat="1" applyFont="1" applyBorder="1" applyAlignment="1">
      <alignment horizontal="center" vertical="center" wrapText="1"/>
    </xf>
    <xf numFmtId="3" fontId="26" fillId="0" borderId="6" xfId="2" applyNumberFormat="1" applyFont="1" applyBorder="1" applyAlignment="1">
      <alignment horizontal="center" vertical="center"/>
    </xf>
    <xf numFmtId="4" fontId="22" fillId="0" borderId="6" xfId="2" applyNumberFormat="1" applyFont="1" applyBorder="1" applyAlignment="1">
      <alignment horizontal="center" vertical="center" wrapText="1"/>
    </xf>
    <xf numFmtId="4" fontId="33" fillId="0" borderId="6" xfId="2" applyNumberFormat="1" applyFont="1" applyBorder="1" applyAlignment="1">
      <alignment horizontal="right" vertical="center"/>
    </xf>
    <xf numFmtId="4" fontId="31" fillId="0" borderId="3" xfId="2" quotePrefix="1" applyNumberFormat="1" applyFont="1" applyBorder="1" applyAlignment="1">
      <alignment horizontal="center" vertical="center" wrapText="1"/>
    </xf>
    <xf numFmtId="3" fontId="31" fillId="0" borderId="3" xfId="2" quotePrefix="1" applyNumberFormat="1" applyFont="1" applyBorder="1" applyAlignment="1">
      <alignment horizontal="center" vertical="center" wrapText="1"/>
    </xf>
    <xf numFmtId="3" fontId="34" fillId="23" borderId="3" xfId="2" applyNumberFormat="1" applyFont="1" applyFill="1" applyBorder="1" applyAlignment="1">
      <alignment horizontal="center" vertical="center" wrapText="1"/>
    </xf>
    <xf numFmtId="4" fontId="34" fillId="23" borderId="3" xfId="2" applyNumberFormat="1" applyFont="1" applyFill="1" applyBorder="1" applyAlignment="1">
      <alignment horizontal="center" vertical="center" wrapText="1"/>
    </xf>
    <xf numFmtId="4" fontId="11" fillId="0" borderId="3" xfId="2" applyNumberFormat="1" applyFont="1" applyFill="1" applyBorder="1" applyAlignment="1">
      <alignment vertical="center" wrapText="1"/>
    </xf>
    <xf numFmtId="3" fontId="11" fillId="0" borderId="3" xfId="2" applyNumberFormat="1" applyFont="1" applyFill="1" applyBorder="1" applyAlignment="1">
      <alignment vertical="center" wrapText="1"/>
    </xf>
    <xf numFmtId="4" fontId="11" fillId="0" borderId="3" xfId="2" applyNumberFormat="1" applyFont="1" applyFill="1" applyBorder="1" applyAlignment="1">
      <alignment horizontal="right" vertical="center" wrapText="1"/>
    </xf>
    <xf numFmtId="4" fontId="11" fillId="24" borderId="3" xfId="2" applyNumberFormat="1" applyFont="1" applyFill="1" applyBorder="1" applyAlignment="1">
      <alignment vertical="center"/>
    </xf>
    <xf numFmtId="3" fontId="11" fillId="24" borderId="3" xfId="2" applyNumberFormat="1" applyFont="1" applyFill="1" applyBorder="1" applyAlignment="1">
      <alignment vertical="center"/>
    </xf>
    <xf numFmtId="4" fontId="31" fillId="24" borderId="3" xfId="2" applyNumberFormat="1" applyFont="1" applyFill="1" applyBorder="1" applyAlignment="1">
      <alignment horizontal="right"/>
    </xf>
    <xf numFmtId="4" fontId="31" fillId="0" borderId="3" xfId="2" applyNumberFormat="1" applyFont="1" applyBorder="1" applyAlignment="1">
      <alignment horizontal="right"/>
    </xf>
    <xf numFmtId="0" fontId="11" fillId="24" borderId="7" xfId="2" applyFont="1" applyFill="1" applyBorder="1" applyAlignment="1">
      <alignment horizontal="left" vertical="center"/>
    </xf>
    <xf numFmtId="0" fontId="11" fillId="24" borderId="4" xfId="2" applyFont="1" applyFill="1" applyBorder="1" applyAlignment="1">
      <alignment vertical="center"/>
    </xf>
    <xf numFmtId="4" fontId="11" fillId="24" borderId="3" xfId="2" applyNumberFormat="1" applyFont="1" applyFill="1" applyBorder="1" applyAlignment="1">
      <alignment vertical="center" wrapText="1"/>
    </xf>
    <xf numFmtId="3" fontId="11" fillId="24" borderId="3" xfId="2" applyNumberFormat="1" applyFont="1" applyFill="1" applyBorder="1" applyAlignment="1">
      <alignment vertical="center" wrapText="1"/>
    </xf>
    <xf numFmtId="0" fontId="35" fillId="0" borderId="0" xfId="2" applyFont="1" applyAlignment="1">
      <alignment horizontal="center" vertical="center" wrapText="1"/>
    </xf>
    <xf numFmtId="4" fontId="35" fillId="0" borderId="0" xfId="2" applyNumberFormat="1" applyFont="1" applyAlignment="1">
      <alignment horizontal="center" vertical="center" wrapText="1"/>
    </xf>
    <xf numFmtId="3" fontId="35" fillId="0" borderId="0" xfId="2" applyNumberFormat="1" applyFont="1" applyAlignment="1">
      <alignment horizontal="center" vertical="center" wrapText="1"/>
    </xf>
    <xf numFmtId="4" fontId="8" fillId="0" borderId="0" xfId="2" applyNumberFormat="1" applyFont="1"/>
    <xf numFmtId="3" fontId="31" fillId="23" borderId="3" xfId="2" applyNumberFormat="1" applyFont="1" applyFill="1" applyBorder="1" applyAlignment="1">
      <alignment horizontal="center" vertical="center" wrapText="1"/>
    </xf>
    <xf numFmtId="4" fontId="31" fillId="23" borderId="3" xfId="2" applyNumberFormat="1" applyFont="1" applyFill="1" applyBorder="1" applyAlignment="1">
      <alignment horizontal="center" vertical="center" wrapText="1"/>
    </xf>
    <xf numFmtId="4" fontId="31" fillId="0" borderId="3" xfId="2" applyNumberFormat="1" applyFont="1" applyBorder="1" applyAlignment="1">
      <alignment horizontal="right" vertical="center"/>
    </xf>
    <xf numFmtId="4" fontId="31" fillId="24" borderId="3" xfId="2" applyNumberFormat="1" applyFont="1" applyFill="1" applyBorder="1" applyAlignment="1">
      <alignment horizontal="right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36" fillId="0" borderId="0" xfId="2" applyFont="1" applyAlignment="1">
      <alignment horizontal="center" vertical="center" wrapText="1"/>
    </xf>
    <xf numFmtId="4" fontId="36" fillId="0" borderId="0" xfId="2" applyNumberFormat="1" applyFont="1" applyAlignment="1">
      <alignment horizontal="center" vertical="center" wrapText="1"/>
    </xf>
    <xf numFmtId="3" fontId="36" fillId="0" borderId="0" xfId="2" applyNumberFormat="1" applyFont="1" applyAlignment="1">
      <alignment horizontal="center" vertical="center" wrapText="1"/>
    </xf>
    <xf numFmtId="3" fontId="16" fillId="0" borderId="0" xfId="4" applyNumberFormat="1" applyFont="1" applyFill="1" applyBorder="1">
      <alignment vertical="center"/>
    </xf>
    <xf numFmtId="4" fontId="16" fillId="0" borderId="0" xfId="4" applyNumberFormat="1" applyFont="1" applyFill="1" applyBorder="1">
      <alignment vertical="center"/>
    </xf>
    <xf numFmtId="0" fontId="15" fillId="0" borderId="0" xfId="30" quotePrefix="1" applyFont="1" applyFill="1" applyBorder="1" applyAlignment="1">
      <alignment horizontal="left" vertical="center" wrapText="1"/>
    </xf>
    <xf numFmtId="0" fontId="14" fillId="0" borderId="0" xfId="28" quotePrefix="1" applyFont="1" applyFill="1" applyBorder="1">
      <alignment horizontal="left" vertical="center" wrapText="1"/>
    </xf>
    <xf numFmtId="4" fontId="0" fillId="0" borderId="0" xfId="0" applyNumberFormat="1" applyFill="1" applyBorder="1"/>
    <xf numFmtId="4" fontId="30" fillId="22" borderId="0" xfId="4" applyNumberFormat="1" applyFont="1" applyFill="1" applyBorder="1">
      <alignment vertical="center"/>
    </xf>
    <xf numFmtId="3" fontId="30" fillId="22" borderId="0" xfId="4" applyNumberFormat="1" applyFont="1" applyFill="1" applyBorder="1">
      <alignment vertical="center"/>
    </xf>
    <xf numFmtId="4" fontId="30" fillId="0" borderId="0" xfId="4" applyNumberFormat="1" applyFont="1" applyFill="1" applyBorder="1">
      <alignment vertical="center"/>
    </xf>
    <xf numFmtId="0" fontId="11" fillId="0" borderId="7" xfId="2" quotePrefix="1" applyFont="1" applyBorder="1" applyAlignment="1">
      <alignment horizontal="left" vertical="center"/>
    </xf>
    <xf numFmtId="0" fontId="11" fillId="0" borderId="4" xfId="2" applyFont="1" applyBorder="1" applyAlignment="1">
      <alignment vertical="center"/>
    </xf>
    <xf numFmtId="0" fontId="11" fillId="0" borderId="7" xfId="2" applyFont="1" applyBorder="1" applyAlignment="1">
      <alignment horizontal="left" vertical="center" wrapText="1"/>
    </xf>
    <xf numFmtId="0" fontId="5" fillId="0" borderId="4" xfId="2" applyFont="1" applyBorder="1" applyAlignment="1">
      <alignment vertical="center" wrapText="1"/>
    </xf>
    <xf numFmtId="0" fontId="31" fillId="24" borderId="7" xfId="2" quotePrefix="1" applyFont="1" applyFill="1" applyBorder="1" applyAlignment="1">
      <alignment horizontal="left" wrapText="1"/>
    </xf>
    <xf numFmtId="0" fontId="31" fillId="24" borderId="4" xfId="2" quotePrefix="1" applyFont="1" applyFill="1" applyBorder="1" applyAlignment="1">
      <alignment horizontal="left" wrapText="1"/>
    </xf>
    <xf numFmtId="0" fontId="31" fillId="24" borderId="8" xfId="2" quotePrefix="1" applyFont="1" applyFill="1" applyBorder="1" applyAlignment="1">
      <alignment horizontal="left" wrapText="1"/>
    </xf>
    <xf numFmtId="0" fontId="31" fillId="24" borderId="3" xfId="2" quotePrefix="1" applyFont="1" applyFill="1" applyBorder="1" applyAlignment="1">
      <alignment horizontal="left" vertical="center" wrapText="1"/>
    </xf>
    <xf numFmtId="0" fontId="11" fillId="24" borderId="7" xfId="2" quotePrefix="1" applyFont="1" applyFill="1" applyBorder="1" applyAlignment="1">
      <alignment horizontal="left" vertical="center" wrapText="1"/>
    </xf>
    <xf numFmtId="0" fontId="11" fillId="24" borderId="4" xfId="2" applyFont="1" applyFill="1" applyBorder="1" applyAlignment="1">
      <alignment vertical="center" wrapText="1"/>
    </xf>
    <xf numFmtId="0" fontId="11" fillId="0" borderId="0" xfId="2" applyFont="1" applyAlignment="1">
      <alignment horizontal="left" vertical="center" wrapText="1"/>
    </xf>
    <xf numFmtId="0" fontId="31" fillId="0" borderId="3" xfId="2" quotePrefix="1" applyFont="1" applyBorder="1" applyAlignment="1">
      <alignment horizontal="center" vertical="center" wrapText="1"/>
    </xf>
    <xf numFmtId="0" fontId="34" fillId="0" borderId="7" xfId="2" quotePrefix="1" applyFont="1" applyBorder="1" applyAlignment="1">
      <alignment horizontal="center" vertical="center" wrapText="1"/>
    </xf>
    <xf numFmtId="0" fontId="34" fillId="0" borderId="4" xfId="2" quotePrefix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11" fillId="0" borderId="4" xfId="2" applyFont="1" applyBorder="1" applyAlignment="1">
      <alignment vertical="center" wrapText="1"/>
    </xf>
    <xf numFmtId="0" fontId="11" fillId="24" borderId="7" xfId="2" applyFont="1" applyFill="1" applyBorder="1" applyAlignment="1">
      <alignment horizontal="left" vertical="center" wrapText="1"/>
    </xf>
    <xf numFmtId="0" fontId="11" fillId="24" borderId="4" xfId="2" applyFont="1" applyFill="1" applyBorder="1" applyAlignment="1">
      <alignment vertical="center"/>
    </xf>
    <xf numFmtId="0" fontId="11" fillId="0" borderId="7" xfId="2" quotePrefix="1" applyFont="1" applyBorder="1" applyAlignment="1">
      <alignment horizontal="left" vertical="center" wrapText="1"/>
    </xf>
    <xf numFmtId="0" fontId="34" fillId="0" borderId="3" xfId="2" quotePrefix="1" applyFont="1" applyBorder="1" applyAlignment="1">
      <alignment horizontal="center" wrapText="1"/>
    </xf>
    <xf numFmtId="0" fontId="34" fillId="0" borderId="7" xfId="2" quotePrefix="1" applyFont="1" applyBorder="1" applyAlignment="1">
      <alignment horizontal="center" wrapText="1"/>
    </xf>
    <xf numFmtId="3" fontId="21" fillId="21" borderId="4" xfId="0" applyNumberFormat="1" applyFont="1" applyFill="1" applyBorder="1" applyAlignment="1">
      <alignment horizontal="center" vertical="center" wrapText="1" justifyLastLine="1"/>
    </xf>
    <xf numFmtId="3" fontId="18" fillId="21" borderId="4" xfId="0" applyNumberFormat="1" applyFont="1" applyFill="1" applyBorder="1" applyAlignment="1">
      <alignment horizontal="center" vertical="center" wrapText="1" justifyLastLine="1"/>
    </xf>
    <xf numFmtId="0" fontId="7" fillId="0" borderId="0" xfId="2" applyFont="1" applyFill="1" applyAlignment="1">
      <alignment horizontal="center" vertical="center" wrapText="1"/>
    </xf>
    <xf numFmtId="3" fontId="18" fillId="18" borderId="4" xfId="0" applyNumberFormat="1" applyFont="1" applyFill="1" applyBorder="1" applyAlignment="1">
      <alignment horizontal="center" vertical="center" wrapText="1" justifyLastLine="1"/>
    </xf>
  </cellXfs>
  <cellStyles count="48">
    <cellStyle name="Comma 2" xfId="46"/>
    <cellStyle name="Normal" xfId="0" builtinId="0"/>
    <cellStyle name="Normal 2" xfId="45"/>
    <cellStyle name="Normal 2 10 2" xfId="44"/>
    <cellStyle name="Normal 2 3" xfId="47"/>
    <cellStyle name="Normalno 2" xfId="1"/>
    <cellStyle name="Normalno 3" xfId="2"/>
    <cellStyle name="Obično_List4" xfId="3"/>
    <cellStyle name="SAPBEXaggData" xfId="4"/>
    <cellStyle name="SAPBEXaggDataEmph" xfId="5"/>
    <cellStyle name="SAPBEXaggItem" xfId="6"/>
    <cellStyle name="SAPBEXaggItemX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Text" xfId="23"/>
    <cellStyle name="SAPBEXHLevel0" xfId="24"/>
    <cellStyle name="SAPBEXHLevel0X" xfId="25"/>
    <cellStyle name="SAPBEXHLevel1" xfId="26"/>
    <cellStyle name="SAPBEXHLevel1X" xfId="27"/>
    <cellStyle name="SAPBEXHLevel2" xfId="28"/>
    <cellStyle name="SAPBEXHLevel2X" xfId="29"/>
    <cellStyle name="SAPBEXHLevel3" xfId="30"/>
    <cellStyle name="SAPBEXHLevel3X" xfId="31"/>
    <cellStyle name="SAPBEXinputData" xfId="32"/>
    <cellStyle name="SAPBEXinputData 2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9525</xdr:rowOff>
    </xdr:from>
    <xdr:to>
      <xdr:col>0</xdr:col>
      <xdr:colOff>400050</xdr:colOff>
      <xdr:row>1</xdr:row>
      <xdr:rowOff>9525</xdr:rowOff>
    </xdr:to>
    <xdr:grpSp>
      <xdr:nvGrpSpPr>
        <xdr:cNvPr id="183482" name="SAPBEXhierarchyPlus"/>
        <xdr:cNvGrpSpPr>
          <a:grpSpLocks/>
        </xdr:cNvGrpSpPr>
      </xdr:nvGrpSpPr>
      <xdr:grpSpPr bwMode="auto">
        <a:xfrm>
          <a:off x="247650" y="9525"/>
          <a:ext cx="152400" cy="161925"/>
          <a:chOff x="11551" y="199"/>
          <a:chExt cx="21" cy="21"/>
        </a:xfrm>
      </xdr:grpSpPr>
      <xdr:sp macro="" textlink="">
        <xdr:nvSpPr>
          <xdr:cNvPr id="4098" name="Rectangle 2"/>
          <xdr:cNvSpPr>
            <a:spLocks noChangeArrowheads="1"/>
          </xdr:cNvSpPr>
        </xdr:nvSpPr>
        <xdr:spPr bwMode="auto">
          <a:xfrm rot="16200000">
            <a:off x="11551" y="199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hr-H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183494" name="SAPBEXq0004_-4"/>
          <xdr:cNvSpPr>
            <a:spLocks noChangeAspect="1" noChangeArrowheads="1"/>
          </xdr:cNvSpPr>
        </xdr:nvSpPr>
        <xdr:spPr bwMode="auto">
          <a:xfrm rot="16200000" flipV="1">
            <a:off x="11556" y="202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457200</xdr:colOff>
      <xdr:row>0</xdr:row>
      <xdr:rowOff>9525</xdr:rowOff>
    </xdr:from>
    <xdr:to>
      <xdr:col>11</xdr:col>
      <xdr:colOff>9525</xdr:colOff>
      <xdr:row>1</xdr:row>
      <xdr:rowOff>9525</xdr:rowOff>
    </xdr:to>
    <xdr:grpSp>
      <xdr:nvGrpSpPr>
        <xdr:cNvPr id="183483" name="SAPBEXhierarchyMinus"/>
        <xdr:cNvGrpSpPr>
          <a:grpSpLocks/>
        </xdr:cNvGrpSpPr>
      </xdr:nvGrpSpPr>
      <xdr:grpSpPr bwMode="auto">
        <a:xfrm>
          <a:off x="3048000" y="9525"/>
          <a:ext cx="9525" cy="161925"/>
          <a:chOff x="0" y="250"/>
          <a:chExt cx="21" cy="21"/>
        </a:xfrm>
      </xdr:grpSpPr>
      <xdr:sp macro="" textlink="">
        <xdr:nvSpPr>
          <xdr:cNvPr id="4101" name="Rectangle 5"/>
          <xdr:cNvSpPr>
            <a:spLocks noChangeArrowheads="1"/>
          </xdr:cNvSpPr>
        </xdr:nvSpPr>
        <xdr:spPr bwMode="auto">
          <a:xfrm rot="16200000">
            <a:off x="0" y="250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hr-H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183492" name="SAPBEXq0004_-4"/>
          <xdr:cNvSpPr>
            <a:spLocks noChangeAspect="1" noChangeArrowheads="1"/>
          </xdr:cNvSpPr>
        </xdr:nvSpPr>
        <xdr:spPr bwMode="auto">
          <a:xfrm flipV="1">
            <a:off x="4" y="254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95250</xdr:colOff>
      <xdr:row>0</xdr:row>
      <xdr:rowOff>9525</xdr:rowOff>
    </xdr:from>
    <xdr:to>
      <xdr:col>11</xdr:col>
      <xdr:colOff>257175</xdr:colOff>
      <xdr:row>1</xdr:row>
      <xdr:rowOff>9525</xdr:rowOff>
    </xdr:to>
    <xdr:grpSp>
      <xdr:nvGrpSpPr>
        <xdr:cNvPr id="183484" name="SAPBEXhierarchyMinusX"/>
        <xdr:cNvGrpSpPr>
          <a:grpSpLocks/>
        </xdr:cNvGrpSpPr>
      </xdr:nvGrpSpPr>
      <xdr:grpSpPr bwMode="auto">
        <a:xfrm>
          <a:off x="3143250" y="9525"/>
          <a:ext cx="161925" cy="161925"/>
          <a:chOff x="759" y="11"/>
          <a:chExt cx="21" cy="21"/>
        </a:xfrm>
      </xdr:grpSpPr>
      <xdr:sp macro="" textlink="">
        <xdr:nvSpPr>
          <xdr:cNvPr id="4104" name="Rectangle 8"/>
          <xdr:cNvSpPr>
            <a:spLocks noChangeArrowheads="1"/>
          </xdr:cNvSpPr>
        </xdr:nvSpPr>
        <xdr:spPr bwMode="auto">
          <a:xfrm rot="21600000">
            <a:off x="759" y="11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hr-H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183489" name="SAPBEXq0004_-4"/>
          <xdr:cNvSpPr>
            <a:spLocks noChangeAspect="1" noChangeArrowheads="1"/>
          </xdr:cNvSpPr>
        </xdr:nvSpPr>
        <xdr:spPr bwMode="auto">
          <a:xfrm flipV="1">
            <a:off x="763" y="15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3490" name="SAPBEXq0004_-4"/>
          <xdr:cNvSpPr>
            <a:spLocks noChangeAspect="1" noChangeArrowheads="1"/>
          </xdr:cNvSpPr>
        </xdr:nvSpPr>
        <xdr:spPr bwMode="auto">
          <a:xfrm flipV="1">
            <a:off x="767" y="15"/>
            <a:ext cx="6" cy="5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381000</xdr:colOff>
      <xdr:row>0</xdr:row>
      <xdr:rowOff>9525</xdr:rowOff>
    </xdr:from>
    <xdr:to>
      <xdr:col>11</xdr:col>
      <xdr:colOff>533400</xdr:colOff>
      <xdr:row>1</xdr:row>
      <xdr:rowOff>9525</xdr:rowOff>
    </xdr:to>
    <xdr:grpSp>
      <xdr:nvGrpSpPr>
        <xdr:cNvPr id="183485" name="SAPBEXlinkDoc"/>
        <xdr:cNvGrpSpPr>
          <a:grpSpLocks/>
        </xdr:cNvGrpSpPr>
      </xdr:nvGrpSpPr>
      <xdr:grpSpPr bwMode="auto">
        <a:xfrm>
          <a:off x="3429000" y="9525"/>
          <a:ext cx="152400" cy="161925"/>
          <a:chOff x="795" y="15"/>
          <a:chExt cx="21" cy="21"/>
        </a:xfrm>
      </xdr:grpSpPr>
      <xdr:sp macro="" textlink="">
        <xdr:nvSpPr>
          <xdr:cNvPr id="4108" name="Rectangle 12"/>
          <xdr:cNvSpPr>
            <a:spLocks noChangeArrowheads="1"/>
          </xdr:cNvSpPr>
        </xdr:nvSpPr>
        <xdr:spPr bwMode="auto">
          <a:xfrm rot="16200000">
            <a:off x="795" y="15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hr-H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183487" name="AutoShape 13"/>
          <xdr:cNvSpPr>
            <a:spLocks noChangeArrowheads="1"/>
          </xdr:cNvSpPr>
        </xdr:nvSpPr>
        <xdr:spPr bwMode="auto">
          <a:xfrm>
            <a:off x="800" y="19"/>
            <a:ext cx="11" cy="13"/>
          </a:xfrm>
          <a:prstGeom prst="foldedCorner">
            <a:avLst>
              <a:gd name="adj" fmla="val 42856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14</xdr:row>
      <xdr:rowOff>38100</xdr:rowOff>
    </xdr:from>
    <xdr:to>
      <xdr:col>6</xdr:col>
      <xdr:colOff>263525</xdr:colOff>
      <xdr:row>28</xdr:row>
      <xdr:rowOff>25400</xdr:rowOff>
    </xdr:to>
    <xdr:pic macro="DesignIconClicked">
      <xdr:nvPicPr>
        <xdr:cNvPr id="179392" name="BEx5CA4FVL7DQ17MNUR2TECUR531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9264650" cy="225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%20HELENA\FP0001PR%20Sa&#382;et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Sažetak"/>
      <sheetName val="FP0002PRPV2"/>
      <sheetName val="FP0002PRR"/>
      <sheetName val="FP0002PRB"/>
      <sheetName val="FP0005PRV2"/>
    </sheetNames>
    <sheetDataSet>
      <sheetData sheetId="0"/>
      <sheetData sheetId="1"/>
      <sheetData sheetId="2">
        <row r="5">
          <cell r="B5" t="str">
            <v>6</v>
          </cell>
          <cell r="C5" t="str">
            <v>Prihodi poslovanja</v>
          </cell>
          <cell r="D5">
            <v>400445621.32999998</v>
          </cell>
          <cell r="E5">
            <v>463979757</v>
          </cell>
          <cell r="F5">
            <v>463979757</v>
          </cell>
          <cell r="G5">
            <v>505639119.70999998</v>
          </cell>
          <cell r="H5">
            <v>126.26910940632099</v>
          </cell>
          <cell r="I5">
            <v>108.97870264413299</v>
          </cell>
        </row>
        <row r="6">
          <cell r="B6" t="str">
            <v>7</v>
          </cell>
          <cell r="C6" t="str">
            <v>Prihodi od prodaje nefinancijske imovine</v>
          </cell>
          <cell r="D6">
            <v>8570.2199999999993</v>
          </cell>
          <cell r="E6">
            <v>23890</v>
          </cell>
          <cell r="F6">
            <v>23890</v>
          </cell>
          <cell r="G6">
            <v>12295.51</v>
          </cell>
          <cell r="H6">
            <v>143.467845632901</v>
          </cell>
          <cell r="I6">
            <v>51.4671829217246</v>
          </cell>
        </row>
      </sheetData>
      <sheetData sheetId="3">
        <row r="3">
          <cell r="A3" t="str">
            <v>EKONOMSKA KLASIFIKACIJA</v>
          </cell>
          <cell r="B3" t="str">
            <v>EKONOMSKA KLASIFIKACIJA</v>
          </cell>
          <cell r="C3">
            <v>470800006.63999999</v>
          </cell>
          <cell r="D3">
            <v>479288636</v>
          </cell>
          <cell r="E3">
            <v>526251328</v>
          </cell>
          <cell r="F3">
            <v>564396861.07000005</v>
          </cell>
        </row>
        <row r="4">
          <cell r="A4" t="str">
            <v>ODLJEV</v>
          </cell>
          <cell r="B4" t="str">
            <v/>
          </cell>
          <cell r="C4">
            <v>470800006.63999999</v>
          </cell>
          <cell r="D4">
            <v>479288636</v>
          </cell>
          <cell r="E4">
            <v>526251328</v>
          </cell>
          <cell r="F4">
            <v>564396861.07000005</v>
          </cell>
        </row>
        <row r="5">
          <cell r="A5" t="str">
            <v>RASHODI</v>
          </cell>
          <cell r="B5" t="str">
            <v>RASHODI</v>
          </cell>
          <cell r="C5">
            <v>470800006.63999999</v>
          </cell>
          <cell r="D5">
            <v>479288636</v>
          </cell>
          <cell r="E5">
            <v>526251328</v>
          </cell>
          <cell r="F5">
            <v>564396861.07000005</v>
          </cell>
        </row>
        <row r="6">
          <cell r="A6" t="str">
            <v>3</v>
          </cell>
          <cell r="B6" t="str">
            <v>Rashodi poslovanja</v>
          </cell>
          <cell r="C6">
            <v>460951287.29000002</v>
          </cell>
          <cell r="D6">
            <v>425631288</v>
          </cell>
          <cell r="E6">
            <v>461151759</v>
          </cell>
          <cell r="F6">
            <v>516468644.38</v>
          </cell>
        </row>
        <row r="7">
          <cell r="A7" t="str">
            <v>4</v>
          </cell>
          <cell r="B7" t="str">
            <v>Rashodi za nabavu nefinancijske imovine</v>
          </cell>
          <cell r="C7">
            <v>9848719.3499999996</v>
          </cell>
          <cell r="D7">
            <v>53657348</v>
          </cell>
          <cell r="E7">
            <v>65099569</v>
          </cell>
          <cell r="F7">
            <v>47928216.689999998</v>
          </cell>
        </row>
      </sheetData>
      <sheetData sheetId="4">
        <row r="3">
          <cell r="B3">
            <v>75046895.469999999</v>
          </cell>
          <cell r="C3">
            <v>9459133</v>
          </cell>
          <cell r="E3">
            <v>60593795.659999996</v>
          </cell>
        </row>
      </sheetData>
      <sheetData sheetId="5">
        <row r="3">
          <cell r="A3" t="str">
            <v>PRIMICI</v>
          </cell>
          <cell r="B3" t="str">
            <v/>
          </cell>
          <cell r="C3">
            <v>45683.19</v>
          </cell>
          <cell r="D3">
            <v>0</v>
          </cell>
          <cell r="E3">
            <v>0</v>
          </cell>
          <cell r="F3">
            <v>0</v>
          </cell>
        </row>
        <row r="4">
          <cell r="A4" t="str">
            <v>PRIMICI</v>
          </cell>
          <cell r="B4" t="str">
            <v/>
          </cell>
          <cell r="C4">
            <v>-45683.19</v>
          </cell>
          <cell r="D4">
            <v>0</v>
          </cell>
          <cell r="E4">
            <v>0</v>
          </cell>
          <cell r="F4">
            <v>0</v>
          </cell>
        </row>
        <row r="5">
          <cell r="A5" t="str">
            <v>8</v>
          </cell>
          <cell r="B5" t="str">
            <v>Primici od financijske imovine i zaduživanja</v>
          </cell>
          <cell r="C5">
            <v>45683.19</v>
          </cell>
          <cell r="D5">
            <v>0</v>
          </cell>
          <cell r="E5">
            <v>0</v>
          </cell>
          <cell r="F5">
            <v>0</v>
          </cell>
        </row>
        <row r="6">
          <cell r="A6" t="str">
            <v>IZDACI</v>
          </cell>
          <cell r="B6" t="str">
            <v/>
          </cell>
          <cell r="C6">
            <v>244437.47</v>
          </cell>
          <cell r="D6">
            <v>240000</v>
          </cell>
          <cell r="E6">
            <v>240000</v>
          </cell>
          <cell r="F6">
            <v>232038.39999999999</v>
          </cell>
        </row>
        <row r="7">
          <cell r="A7" t="str">
            <v>IZDACI</v>
          </cell>
          <cell r="B7" t="str">
            <v/>
          </cell>
          <cell r="C7">
            <v>244437.47</v>
          </cell>
          <cell r="D7">
            <v>240000</v>
          </cell>
          <cell r="E7">
            <v>240000</v>
          </cell>
          <cell r="F7">
            <v>232038.39999999999</v>
          </cell>
        </row>
        <row r="8">
          <cell r="A8" t="str">
            <v>5</v>
          </cell>
          <cell r="B8" t="str">
            <v>Izdaci za financijsku imovinu i otplate zajmova</v>
          </cell>
          <cell r="C8">
            <v>244437.47</v>
          </cell>
          <cell r="D8">
            <v>240000</v>
          </cell>
          <cell r="E8">
            <v>240000</v>
          </cell>
          <cell r="F8">
            <v>232038.39999999999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R1002"/>
  <sheetViews>
    <sheetView workbookViewId="0"/>
  </sheetViews>
  <sheetFormatPr defaultRowHeight="12.75" x14ac:dyDescent="0.2"/>
  <cols>
    <col min="5" max="5" width="9.140625" hidden="1" customWidth="1"/>
    <col min="7" max="11" width="0" hidden="1" customWidth="1"/>
  </cols>
  <sheetData>
    <row r="1" spans="1:233" x14ac:dyDescent="0.2">
      <c r="A1">
        <v>9</v>
      </c>
    </row>
    <row r="2" spans="1:233" x14ac:dyDescent="0.2">
      <c r="A2">
        <v>3</v>
      </c>
      <c r="AE2">
        <v>10</v>
      </c>
      <c r="CM2">
        <v>9</v>
      </c>
      <c r="DG2">
        <v>56</v>
      </c>
      <c r="EA2">
        <v>9</v>
      </c>
      <c r="EU2">
        <v>0</v>
      </c>
      <c r="FY2">
        <v>8</v>
      </c>
      <c r="HW2">
        <v>91</v>
      </c>
    </row>
    <row r="3" spans="1:233" x14ac:dyDescent="0.2">
      <c r="A3">
        <v>24</v>
      </c>
      <c r="AE3">
        <v>54</v>
      </c>
      <c r="CM3">
        <v>9</v>
      </c>
      <c r="DG3">
        <v>11</v>
      </c>
      <c r="EA3">
        <v>13</v>
      </c>
      <c r="EU3">
        <v>11</v>
      </c>
      <c r="FY3">
        <v>20</v>
      </c>
      <c r="HW3">
        <v>2</v>
      </c>
    </row>
    <row r="4" spans="1:233" ht="38.25" x14ac:dyDescent="0.2">
      <c r="B4">
        <v>32</v>
      </c>
      <c r="C4" t="s">
        <v>84</v>
      </c>
      <c r="D4" t="b">
        <v>1</v>
      </c>
      <c r="E4" t="b">
        <v>1</v>
      </c>
      <c r="F4" t="s">
        <v>85</v>
      </c>
      <c r="G4">
        <v>2</v>
      </c>
      <c r="H4">
        <v>7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2</v>
      </c>
      <c r="S4">
        <v>5</v>
      </c>
      <c r="T4" t="b">
        <v>1</v>
      </c>
      <c r="U4" t="b">
        <v>1</v>
      </c>
      <c r="X4" t="b">
        <v>1</v>
      </c>
      <c r="Y4" t="b">
        <v>0</v>
      </c>
      <c r="Z4" t="b">
        <v>0</v>
      </c>
      <c r="AE4">
        <v>5</v>
      </c>
      <c r="AF4" s="1" t="s">
        <v>196</v>
      </c>
      <c r="AG4" s="1" t="s">
        <v>64</v>
      </c>
      <c r="AH4" s="1" t="s">
        <v>187</v>
      </c>
      <c r="AI4" s="1" t="s">
        <v>190</v>
      </c>
      <c r="AJ4" s="1" t="s">
        <v>61</v>
      </c>
      <c r="AK4" s="1" t="s">
        <v>54</v>
      </c>
      <c r="AL4" s="1" t="s">
        <v>190</v>
      </c>
      <c r="AM4" s="1" t="s">
        <v>190</v>
      </c>
      <c r="AN4" s="1" t="s">
        <v>190</v>
      </c>
      <c r="AO4" s="1" t="s">
        <v>190</v>
      </c>
      <c r="AP4" s="1" t="s">
        <v>190</v>
      </c>
      <c r="AQ4" s="1" t="s">
        <v>190</v>
      </c>
      <c r="AR4" s="1" t="s">
        <v>55</v>
      </c>
      <c r="AS4" s="1" t="s">
        <v>194</v>
      </c>
      <c r="AT4" s="1" t="s">
        <v>56</v>
      </c>
      <c r="AU4" s="1" t="s">
        <v>190</v>
      </c>
      <c r="AV4" s="1" t="s">
        <v>190</v>
      </c>
      <c r="AW4" s="1" t="s">
        <v>190</v>
      </c>
      <c r="AX4" s="1" t="s">
        <v>59</v>
      </c>
      <c r="AY4" s="1" t="s">
        <v>57</v>
      </c>
      <c r="AZ4" s="1" t="s">
        <v>196</v>
      </c>
      <c r="BA4" s="1" t="s">
        <v>58</v>
      </c>
      <c r="BB4" s="1" t="s">
        <v>190</v>
      </c>
      <c r="BC4" s="1" t="s">
        <v>190</v>
      </c>
      <c r="BD4" s="1" t="s">
        <v>62</v>
      </c>
      <c r="BE4" s="1" t="s">
        <v>190</v>
      </c>
      <c r="BF4" s="1" t="s">
        <v>190</v>
      </c>
      <c r="BG4" s="1" t="s">
        <v>190</v>
      </c>
      <c r="BH4" s="1" t="s">
        <v>190</v>
      </c>
      <c r="BI4" s="1" t="s">
        <v>190</v>
      </c>
      <c r="BJ4" s="1" t="s">
        <v>59</v>
      </c>
      <c r="BK4" s="1" t="s">
        <v>60</v>
      </c>
      <c r="BL4" s="1" t="s">
        <v>190</v>
      </c>
      <c r="BM4" s="1" t="s">
        <v>191</v>
      </c>
      <c r="BN4" s="1" t="s">
        <v>190</v>
      </c>
      <c r="BO4" s="1" t="s">
        <v>190</v>
      </c>
      <c r="BP4" s="1" t="s">
        <v>190</v>
      </c>
      <c r="BQ4" s="1" t="s">
        <v>190</v>
      </c>
      <c r="BR4" s="1" t="s">
        <v>188</v>
      </c>
      <c r="BS4" s="1" t="s">
        <v>188</v>
      </c>
      <c r="BT4" s="1" t="s">
        <v>188</v>
      </c>
      <c r="BU4" s="1" t="s">
        <v>188</v>
      </c>
      <c r="BV4" s="1" t="s">
        <v>191</v>
      </c>
      <c r="BW4" s="1" t="s">
        <v>190</v>
      </c>
      <c r="BX4" s="1" t="s">
        <v>190</v>
      </c>
      <c r="BY4" s="1" t="s">
        <v>194</v>
      </c>
      <c r="BZ4" s="1" t="s">
        <v>190</v>
      </c>
      <c r="CA4" s="1" t="s">
        <v>191</v>
      </c>
      <c r="CB4" s="1" t="s">
        <v>165</v>
      </c>
      <c r="CC4" s="1" t="s">
        <v>190</v>
      </c>
      <c r="CD4" s="1" t="s">
        <v>190</v>
      </c>
      <c r="CE4" s="1" t="s">
        <v>190</v>
      </c>
      <c r="CF4" s="1" t="s">
        <v>190</v>
      </c>
      <c r="CG4" s="1" t="s">
        <v>190</v>
      </c>
      <c r="CM4">
        <v>6</v>
      </c>
      <c r="CN4" s="1" t="s">
        <v>11</v>
      </c>
      <c r="CO4" s="1" t="s">
        <v>12</v>
      </c>
      <c r="CP4" s="2" t="s">
        <v>26</v>
      </c>
      <c r="CQ4" s="1" t="s">
        <v>54</v>
      </c>
      <c r="CR4" s="1" t="s">
        <v>190</v>
      </c>
      <c r="CS4" s="1" t="s">
        <v>72</v>
      </c>
      <c r="CT4" s="1" t="s">
        <v>190</v>
      </c>
      <c r="CU4" s="1" t="s">
        <v>73</v>
      </c>
      <c r="CV4" s="1" t="s">
        <v>187</v>
      </c>
      <c r="DG4">
        <v>5</v>
      </c>
      <c r="DH4" s="1" t="s">
        <v>196</v>
      </c>
      <c r="DI4" s="1" t="s">
        <v>98</v>
      </c>
      <c r="DJ4" s="1" t="s">
        <v>0</v>
      </c>
      <c r="DK4" s="1" t="s">
        <v>60</v>
      </c>
      <c r="DL4" s="1" t="s">
        <v>187</v>
      </c>
      <c r="DM4" s="1" t="s">
        <v>190</v>
      </c>
      <c r="DN4" s="1" t="s">
        <v>191</v>
      </c>
      <c r="DO4" s="1" t="s">
        <v>191</v>
      </c>
      <c r="DP4" s="1" t="s">
        <v>190</v>
      </c>
      <c r="DQ4" s="1" t="s">
        <v>190</v>
      </c>
      <c r="DR4" s="1" t="s">
        <v>190</v>
      </c>
      <c r="EA4">
        <v>6</v>
      </c>
      <c r="EB4" s="1" t="s">
        <v>12</v>
      </c>
      <c r="EC4" s="1" t="s">
        <v>149</v>
      </c>
      <c r="ED4" s="1" t="s">
        <v>190</v>
      </c>
      <c r="EE4" s="1" t="s">
        <v>190</v>
      </c>
      <c r="EF4" s="1" t="s">
        <v>190</v>
      </c>
      <c r="EG4" s="1" t="s">
        <v>190</v>
      </c>
      <c r="EH4" s="1" t="s">
        <v>190</v>
      </c>
      <c r="EI4" s="1" t="s">
        <v>56</v>
      </c>
      <c r="EJ4" s="1" t="s">
        <v>187</v>
      </c>
      <c r="EK4" s="1" t="s">
        <v>188</v>
      </c>
      <c r="EL4" s="1" t="s">
        <v>191</v>
      </c>
      <c r="EM4" s="1" t="s">
        <v>190</v>
      </c>
      <c r="EN4" s="1" t="s">
        <v>190</v>
      </c>
      <c r="FY4">
        <v>6</v>
      </c>
      <c r="FZ4" s="1" t="s">
        <v>45</v>
      </c>
      <c r="GA4" s="1" t="s">
        <v>188</v>
      </c>
      <c r="GB4" s="1" t="s">
        <v>46</v>
      </c>
      <c r="GC4" s="1" t="s">
        <v>189</v>
      </c>
      <c r="GD4" s="1" t="s">
        <v>47</v>
      </c>
      <c r="GE4" s="1" t="s">
        <v>31</v>
      </c>
      <c r="GF4" s="1" t="s">
        <v>31</v>
      </c>
      <c r="GG4" s="1" t="s">
        <v>190</v>
      </c>
      <c r="GH4" s="1" t="s">
        <v>190</v>
      </c>
      <c r="GI4" s="1" t="s">
        <v>190</v>
      </c>
      <c r="GJ4" s="1" t="s">
        <v>191</v>
      </c>
      <c r="GK4" s="1" t="s">
        <v>190</v>
      </c>
      <c r="GL4" s="1" t="s">
        <v>191</v>
      </c>
      <c r="GM4" s="1" t="s">
        <v>190</v>
      </c>
      <c r="GN4" s="1" t="s">
        <v>191</v>
      </c>
      <c r="GO4" s="1" t="s">
        <v>48</v>
      </c>
      <c r="GP4" s="1" t="s">
        <v>192</v>
      </c>
      <c r="GQ4" s="1" t="s">
        <v>190</v>
      </c>
      <c r="GR4" s="1" t="s">
        <v>190</v>
      </c>
      <c r="GS4" s="1" t="s">
        <v>49</v>
      </c>
      <c r="HW4">
        <v>5</v>
      </c>
      <c r="HX4" s="1" t="s">
        <v>119</v>
      </c>
      <c r="HY4" s="1" t="s">
        <v>187</v>
      </c>
    </row>
    <row r="5" spans="1:233" ht="38.25" x14ac:dyDescent="0.2">
      <c r="B5">
        <v>31</v>
      </c>
      <c r="C5" t="s">
        <v>163</v>
      </c>
      <c r="D5" t="b">
        <v>1</v>
      </c>
      <c r="E5" t="b">
        <v>1</v>
      </c>
      <c r="F5" t="s">
        <v>164</v>
      </c>
      <c r="G5">
        <v>2</v>
      </c>
      <c r="H5">
        <v>7</v>
      </c>
      <c r="I5" t="b">
        <v>0</v>
      </c>
      <c r="L5" t="b">
        <v>1</v>
      </c>
      <c r="M5" t="b">
        <v>0</v>
      </c>
      <c r="O5" t="b">
        <v>1</v>
      </c>
      <c r="P5" t="b">
        <v>0</v>
      </c>
      <c r="Q5">
        <v>2</v>
      </c>
      <c r="S5">
        <v>5</v>
      </c>
      <c r="T5" t="b">
        <v>1</v>
      </c>
      <c r="U5" t="b">
        <v>1</v>
      </c>
      <c r="X5" t="b">
        <v>1</v>
      </c>
      <c r="Y5" t="b">
        <v>0</v>
      </c>
      <c r="Z5" t="b">
        <v>0</v>
      </c>
      <c r="AE5">
        <v>4</v>
      </c>
      <c r="AF5" s="1" t="s">
        <v>67</v>
      </c>
      <c r="AG5" s="1" t="s">
        <v>83</v>
      </c>
      <c r="AH5" s="1" t="s">
        <v>187</v>
      </c>
      <c r="AI5" s="1" t="s">
        <v>190</v>
      </c>
      <c r="AJ5" s="1" t="s">
        <v>61</v>
      </c>
      <c r="AK5" s="1" t="s">
        <v>54</v>
      </c>
      <c r="AL5" s="1" t="s">
        <v>190</v>
      </c>
      <c r="AM5" s="1" t="s">
        <v>190</v>
      </c>
      <c r="AN5" s="1" t="s">
        <v>190</v>
      </c>
      <c r="AO5" s="1" t="s">
        <v>190</v>
      </c>
      <c r="AP5" s="1" t="s">
        <v>190</v>
      </c>
      <c r="AQ5" s="1" t="s">
        <v>190</v>
      </c>
      <c r="AR5" s="1" t="s">
        <v>55</v>
      </c>
      <c r="AS5" s="1" t="s">
        <v>194</v>
      </c>
      <c r="AT5" s="1" t="s">
        <v>69</v>
      </c>
      <c r="AU5" s="1" t="s">
        <v>190</v>
      </c>
      <c r="AV5" s="1" t="s">
        <v>33</v>
      </c>
      <c r="AW5" s="1" t="s">
        <v>70</v>
      </c>
      <c r="AX5" s="1" t="s">
        <v>183</v>
      </c>
      <c r="AY5" s="1" t="s">
        <v>57</v>
      </c>
      <c r="AZ5" s="1" t="s">
        <v>67</v>
      </c>
      <c r="BA5" s="1" t="s">
        <v>58</v>
      </c>
      <c r="BB5" s="1" t="s">
        <v>190</v>
      </c>
      <c r="BC5" s="1" t="s">
        <v>190</v>
      </c>
      <c r="BD5" s="1" t="s">
        <v>62</v>
      </c>
      <c r="BE5" s="1" t="s">
        <v>67</v>
      </c>
      <c r="BF5" s="1" t="s">
        <v>58</v>
      </c>
      <c r="BG5" s="1" t="s">
        <v>190</v>
      </c>
      <c r="BH5" s="1" t="s">
        <v>190</v>
      </c>
      <c r="BI5" s="1" t="s">
        <v>190</v>
      </c>
      <c r="BJ5" s="1" t="s">
        <v>59</v>
      </c>
      <c r="BK5" s="1" t="s">
        <v>60</v>
      </c>
      <c r="BL5" s="1" t="s">
        <v>190</v>
      </c>
      <c r="BM5" s="1" t="s">
        <v>191</v>
      </c>
      <c r="BN5" s="1" t="s">
        <v>190</v>
      </c>
      <c r="BO5" s="1" t="s">
        <v>190</v>
      </c>
      <c r="BP5" s="1" t="s">
        <v>190</v>
      </c>
      <c r="BQ5" s="1" t="s">
        <v>194</v>
      </c>
      <c r="BR5" s="1" t="s">
        <v>188</v>
      </c>
      <c r="BS5" s="1" t="s">
        <v>188</v>
      </c>
      <c r="BT5" s="1" t="s">
        <v>188</v>
      </c>
      <c r="BU5" s="1" t="s">
        <v>188</v>
      </c>
      <c r="BV5" s="1" t="s">
        <v>191</v>
      </c>
      <c r="BW5" s="1" t="s">
        <v>190</v>
      </c>
      <c r="BX5" s="1" t="s">
        <v>190</v>
      </c>
      <c r="BY5" s="1" t="s">
        <v>190</v>
      </c>
      <c r="BZ5" s="1" t="s">
        <v>190</v>
      </c>
      <c r="CA5" s="1" t="s">
        <v>191</v>
      </c>
      <c r="CB5" s="1" t="s">
        <v>86</v>
      </c>
      <c r="CC5" s="1" t="s">
        <v>190</v>
      </c>
      <c r="CD5" s="1" t="s">
        <v>190</v>
      </c>
      <c r="CE5" s="1" t="s">
        <v>190</v>
      </c>
      <c r="CF5" s="1" t="s">
        <v>190</v>
      </c>
      <c r="CG5" s="1" t="s">
        <v>190</v>
      </c>
      <c r="CM5">
        <v>6</v>
      </c>
      <c r="CN5" s="1" t="s">
        <v>11</v>
      </c>
      <c r="CO5" s="1" t="s">
        <v>13</v>
      </c>
      <c r="CP5" s="2" t="s">
        <v>27</v>
      </c>
      <c r="CQ5" s="1" t="s">
        <v>63</v>
      </c>
      <c r="CR5" s="1" t="s">
        <v>190</v>
      </c>
      <c r="CS5" s="1" t="s">
        <v>72</v>
      </c>
      <c r="CT5" s="1" t="s">
        <v>190</v>
      </c>
      <c r="CU5" s="1" t="s">
        <v>73</v>
      </c>
      <c r="CV5" s="1" t="s">
        <v>187</v>
      </c>
      <c r="DG5">
        <v>5</v>
      </c>
      <c r="DH5" s="1" t="s">
        <v>196</v>
      </c>
      <c r="DI5" s="1" t="s">
        <v>99</v>
      </c>
      <c r="DJ5" s="1" t="s">
        <v>100</v>
      </c>
      <c r="DK5" s="1" t="s">
        <v>60</v>
      </c>
      <c r="DL5" s="1" t="s">
        <v>187</v>
      </c>
      <c r="DM5" s="1" t="s">
        <v>190</v>
      </c>
      <c r="DN5" s="1" t="s">
        <v>191</v>
      </c>
      <c r="DO5" s="1" t="s">
        <v>191</v>
      </c>
      <c r="DP5" s="1" t="s">
        <v>190</v>
      </c>
      <c r="DQ5" s="1" t="s">
        <v>190</v>
      </c>
      <c r="DR5" s="1" t="s">
        <v>190</v>
      </c>
      <c r="EA5">
        <v>6</v>
      </c>
      <c r="EB5" s="1" t="s">
        <v>13</v>
      </c>
      <c r="EC5" s="1" t="s">
        <v>149</v>
      </c>
      <c r="ED5" s="1" t="s">
        <v>190</v>
      </c>
      <c r="EE5" s="1" t="s">
        <v>191</v>
      </c>
      <c r="EF5" s="1" t="s">
        <v>190</v>
      </c>
      <c r="EG5" s="1" t="s">
        <v>190</v>
      </c>
      <c r="EH5" s="1" t="s">
        <v>190</v>
      </c>
      <c r="EI5" s="1" t="s">
        <v>56</v>
      </c>
      <c r="EJ5" s="1" t="s">
        <v>187</v>
      </c>
      <c r="EK5" s="1" t="s">
        <v>194</v>
      </c>
      <c r="EL5" s="1" t="s">
        <v>191</v>
      </c>
      <c r="EM5" s="1" t="s">
        <v>190</v>
      </c>
      <c r="EN5" s="1" t="s">
        <v>190</v>
      </c>
      <c r="FY5">
        <v>6</v>
      </c>
      <c r="FZ5" s="1" t="s">
        <v>50</v>
      </c>
      <c r="GA5" s="1" t="s">
        <v>194</v>
      </c>
      <c r="GB5" s="1" t="s">
        <v>193</v>
      </c>
      <c r="GC5" s="1" t="s">
        <v>189</v>
      </c>
      <c r="GD5" s="1" t="s">
        <v>47</v>
      </c>
      <c r="GE5" s="1" t="s">
        <v>173</v>
      </c>
      <c r="GF5" s="1" t="s">
        <v>173</v>
      </c>
      <c r="GG5" s="1" t="s">
        <v>196</v>
      </c>
      <c r="GH5" s="1" t="s">
        <v>196</v>
      </c>
      <c r="GI5" s="1" t="s">
        <v>174</v>
      </c>
      <c r="GJ5" s="1" t="s">
        <v>51</v>
      </c>
      <c r="GK5" s="1" t="s">
        <v>190</v>
      </c>
      <c r="GL5" s="1" t="s">
        <v>191</v>
      </c>
      <c r="GM5" s="1" t="s">
        <v>190</v>
      </c>
      <c r="GN5" s="1" t="s">
        <v>191</v>
      </c>
      <c r="GO5" s="1" t="s">
        <v>190</v>
      </c>
      <c r="GP5" s="1" t="s">
        <v>192</v>
      </c>
      <c r="GQ5" s="1" t="s">
        <v>190</v>
      </c>
      <c r="GR5" s="1" t="s">
        <v>190</v>
      </c>
      <c r="GS5" s="1" t="s">
        <v>196</v>
      </c>
      <c r="HW5">
        <v>5</v>
      </c>
      <c r="HX5" s="1" t="s">
        <v>120</v>
      </c>
      <c r="HY5" s="1" t="s">
        <v>190</v>
      </c>
    </row>
    <row r="6" spans="1:233" ht="38.25" x14ac:dyDescent="0.2">
      <c r="B6">
        <v>33</v>
      </c>
      <c r="C6" t="s">
        <v>1</v>
      </c>
      <c r="D6" t="b">
        <v>1</v>
      </c>
      <c r="E6" t="b">
        <v>1</v>
      </c>
      <c r="F6" t="s">
        <v>186</v>
      </c>
      <c r="G6">
        <v>3</v>
      </c>
      <c r="H6">
        <v>3</v>
      </c>
      <c r="I6" t="b">
        <v>0</v>
      </c>
      <c r="L6" t="b">
        <v>1</v>
      </c>
      <c r="M6" t="b">
        <v>0</v>
      </c>
      <c r="O6" t="b">
        <v>1</v>
      </c>
      <c r="P6" t="b">
        <v>0</v>
      </c>
      <c r="Q6">
        <v>0</v>
      </c>
      <c r="S6">
        <v>5</v>
      </c>
      <c r="T6" t="b">
        <v>1</v>
      </c>
      <c r="U6" t="b">
        <v>1</v>
      </c>
      <c r="X6" t="b">
        <v>0</v>
      </c>
      <c r="Y6" t="b">
        <v>0</v>
      </c>
      <c r="Z6" t="b">
        <v>0</v>
      </c>
      <c r="AE6">
        <v>6</v>
      </c>
      <c r="AF6" s="1" t="s">
        <v>80</v>
      </c>
      <c r="AG6" s="1" t="s">
        <v>160</v>
      </c>
      <c r="AH6" s="1" t="s">
        <v>187</v>
      </c>
      <c r="AI6" s="1" t="s">
        <v>190</v>
      </c>
      <c r="AJ6" s="1" t="s">
        <v>190</v>
      </c>
      <c r="AK6" s="1" t="s">
        <v>54</v>
      </c>
      <c r="AL6" s="1" t="s">
        <v>190</v>
      </c>
      <c r="AM6" s="1" t="s">
        <v>190</v>
      </c>
      <c r="AN6" s="1" t="s">
        <v>190</v>
      </c>
      <c r="AO6" s="1" t="s">
        <v>190</v>
      </c>
      <c r="AP6" s="1" t="s">
        <v>190</v>
      </c>
      <c r="AQ6" s="1" t="s">
        <v>190</v>
      </c>
      <c r="AR6" s="1" t="s">
        <v>190</v>
      </c>
      <c r="AS6" s="1" t="s">
        <v>191</v>
      </c>
      <c r="AT6" s="1" t="s">
        <v>182</v>
      </c>
      <c r="AU6" s="1" t="s">
        <v>190</v>
      </c>
      <c r="AV6" s="1" t="s">
        <v>190</v>
      </c>
      <c r="AW6" s="1" t="s">
        <v>190</v>
      </c>
      <c r="AX6" s="1" t="s">
        <v>59</v>
      </c>
      <c r="AY6" s="1" t="s">
        <v>57</v>
      </c>
      <c r="AZ6" s="1" t="s">
        <v>80</v>
      </c>
      <c r="BA6" s="1" t="s">
        <v>58</v>
      </c>
      <c r="BB6" s="1" t="s">
        <v>190</v>
      </c>
      <c r="BC6" s="1" t="s">
        <v>190</v>
      </c>
      <c r="BD6" s="1" t="s">
        <v>62</v>
      </c>
      <c r="BE6" s="1" t="s">
        <v>190</v>
      </c>
      <c r="BF6" s="1" t="s">
        <v>190</v>
      </c>
      <c r="BG6" s="1" t="s">
        <v>190</v>
      </c>
      <c r="BH6" s="1" t="s">
        <v>190</v>
      </c>
      <c r="BI6" s="1" t="s">
        <v>190</v>
      </c>
      <c r="BJ6" s="1" t="s">
        <v>59</v>
      </c>
      <c r="BK6" s="1" t="s">
        <v>60</v>
      </c>
      <c r="BL6" s="1" t="s">
        <v>190</v>
      </c>
      <c r="BM6" s="1" t="s">
        <v>191</v>
      </c>
      <c r="BN6" s="1" t="s">
        <v>190</v>
      </c>
      <c r="BO6" s="1" t="s">
        <v>190</v>
      </c>
      <c r="BP6" s="1" t="s">
        <v>190</v>
      </c>
      <c r="BQ6" s="1" t="s">
        <v>190</v>
      </c>
      <c r="BR6" s="1" t="s">
        <v>188</v>
      </c>
      <c r="BS6" s="1" t="s">
        <v>188</v>
      </c>
      <c r="BT6" s="1" t="s">
        <v>188</v>
      </c>
      <c r="BU6" s="1" t="s">
        <v>191</v>
      </c>
      <c r="BV6" s="1" t="s">
        <v>191</v>
      </c>
      <c r="BW6" s="1" t="s">
        <v>190</v>
      </c>
      <c r="BX6" s="1" t="s">
        <v>190</v>
      </c>
      <c r="BY6" s="1" t="s">
        <v>190</v>
      </c>
      <c r="BZ6" s="1" t="s">
        <v>190</v>
      </c>
      <c r="CA6" s="1" t="s">
        <v>190</v>
      </c>
      <c r="CB6" s="1" t="s">
        <v>2</v>
      </c>
      <c r="CC6" s="1" t="s">
        <v>190</v>
      </c>
      <c r="CD6" s="1" t="s">
        <v>190</v>
      </c>
      <c r="CE6" s="1" t="s">
        <v>190</v>
      </c>
      <c r="CF6" s="1" t="s">
        <v>190</v>
      </c>
      <c r="CG6" s="1" t="s">
        <v>190</v>
      </c>
      <c r="CM6">
        <v>6</v>
      </c>
      <c r="CN6" s="1" t="s">
        <v>11</v>
      </c>
      <c r="CO6" s="1" t="s">
        <v>14</v>
      </c>
      <c r="CP6" s="2" t="s">
        <v>22</v>
      </c>
      <c r="CQ6" s="1" t="s">
        <v>65</v>
      </c>
      <c r="CR6" s="1" t="s">
        <v>190</v>
      </c>
      <c r="CS6" s="1" t="s">
        <v>74</v>
      </c>
      <c r="CT6" s="1" t="s">
        <v>190</v>
      </c>
      <c r="CU6" s="1" t="s">
        <v>73</v>
      </c>
      <c r="CV6" s="1" t="s">
        <v>190</v>
      </c>
      <c r="DG6">
        <v>5</v>
      </c>
      <c r="DH6" s="1" t="s">
        <v>196</v>
      </c>
      <c r="DI6" s="1" t="s">
        <v>52</v>
      </c>
      <c r="DJ6" s="1" t="s">
        <v>53</v>
      </c>
      <c r="DK6" s="1" t="s">
        <v>60</v>
      </c>
      <c r="DL6" s="1" t="s">
        <v>187</v>
      </c>
      <c r="DM6" s="1" t="s">
        <v>190</v>
      </c>
      <c r="DN6" s="1" t="s">
        <v>191</v>
      </c>
      <c r="DO6" s="1" t="s">
        <v>191</v>
      </c>
      <c r="DP6" s="1" t="s">
        <v>190</v>
      </c>
      <c r="DQ6" s="1" t="s">
        <v>190</v>
      </c>
      <c r="DR6" s="1" t="s">
        <v>190</v>
      </c>
      <c r="EA6">
        <v>6</v>
      </c>
      <c r="EB6" s="1" t="s">
        <v>14</v>
      </c>
      <c r="EC6" s="1" t="s">
        <v>149</v>
      </c>
      <c r="ED6" s="1" t="s">
        <v>190</v>
      </c>
      <c r="EE6" s="1" t="s">
        <v>194</v>
      </c>
      <c r="EF6" s="1" t="s">
        <v>190</v>
      </c>
      <c r="EG6" s="1" t="s">
        <v>190</v>
      </c>
      <c r="EH6" s="1" t="s">
        <v>190</v>
      </c>
      <c r="EI6" s="1" t="s">
        <v>56</v>
      </c>
      <c r="EJ6" s="1" t="s">
        <v>187</v>
      </c>
      <c r="EK6" s="1" t="s">
        <v>66</v>
      </c>
      <c r="EL6" s="1" t="s">
        <v>191</v>
      </c>
      <c r="EM6" s="1" t="s">
        <v>190</v>
      </c>
      <c r="EN6" s="1" t="s">
        <v>190</v>
      </c>
      <c r="FY6">
        <v>6</v>
      </c>
      <c r="FZ6" s="1" t="s">
        <v>50</v>
      </c>
      <c r="GA6" s="1" t="s">
        <v>194</v>
      </c>
      <c r="GB6" s="1" t="s">
        <v>193</v>
      </c>
      <c r="GC6" s="1" t="s">
        <v>189</v>
      </c>
      <c r="GD6" s="1" t="s">
        <v>47</v>
      </c>
      <c r="GE6" s="1" t="s">
        <v>195</v>
      </c>
      <c r="GF6" s="1" t="s">
        <v>195</v>
      </c>
      <c r="GG6" s="1" t="s">
        <v>196</v>
      </c>
      <c r="GH6" s="1" t="s">
        <v>196</v>
      </c>
      <c r="GI6" s="1" t="s">
        <v>197</v>
      </c>
      <c r="GJ6" s="1" t="s">
        <v>51</v>
      </c>
      <c r="GK6" s="1" t="s">
        <v>190</v>
      </c>
      <c r="GL6" s="1" t="s">
        <v>191</v>
      </c>
      <c r="GM6" s="1" t="s">
        <v>190</v>
      </c>
      <c r="GN6" s="1" t="s">
        <v>191</v>
      </c>
      <c r="GO6" s="1" t="s">
        <v>190</v>
      </c>
      <c r="GP6" s="1" t="s">
        <v>192</v>
      </c>
      <c r="GQ6" s="1" t="s">
        <v>190</v>
      </c>
      <c r="GR6" s="1" t="s">
        <v>190</v>
      </c>
      <c r="GS6" s="1" t="s">
        <v>196</v>
      </c>
      <c r="HW6">
        <v>5</v>
      </c>
      <c r="HX6" s="1" t="s">
        <v>121</v>
      </c>
      <c r="HY6" s="1" t="s">
        <v>190</v>
      </c>
    </row>
    <row r="7" spans="1:233" ht="76.5" x14ac:dyDescent="0.2">
      <c r="AE7">
        <v>6</v>
      </c>
      <c r="AF7" s="1" t="s">
        <v>117</v>
      </c>
      <c r="AG7" s="1" t="s">
        <v>118</v>
      </c>
      <c r="AH7" s="1" t="s">
        <v>187</v>
      </c>
      <c r="AI7" s="1" t="s">
        <v>190</v>
      </c>
      <c r="AJ7" s="1" t="s">
        <v>190</v>
      </c>
      <c r="AK7" s="1" t="s">
        <v>63</v>
      </c>
      <c r="AL7" s="1" t="s">
        <v>190</v>
      </c>
      <c r="AM7" s="1" t="s">
        <v>190</v>
      </c>
      <c r="AN7" s="1" t="s">
        <v>190</v>
      </c>
      <c r="AO7" s="1" t="s">
        <v>190</v>
      </c>
      <c r="AP7" s="1" t="s">
        <v>190</v>
      </c>
      <c r="AQ7" s="1" t="s">
        <v>190</v>
      </c>
      <c r="AR7" s="1" t="s">
        <v>190</v>
      </c>
      <c r="AS7" s="1" t="s">
        <v>191</v>
      </c>
      <c r="AT7" s="1" t="s">
        <v>182</v>
      </c>
      <c r="AU7" s="1" t="s">
        <v>187</v>
      </c>
      <c r="AV7" s="1" t="s">
        <v>32</v>
      </c>
      <c r="AW7" s="1" t="s">
        <v>190</v>
      </c>
      <c r="AX7" s="1" t="s">
        <v>59</v>
      </c>
      <c r="AY7" s="1" t="s">
        <v>57</v>
      </c>
      <c r="AZ7" s="1" t="s">
        <v>117</v>
      </c>
      <c r="BA7" s="1" t="s">
        <v>58</v>
      </c>
      <c r="BB7" s="1" t="s">
        <v>190</v>
      </c>
      <c r="BC7" s="1" t="s">
        <v>190</v>
      </c>
      <c r="BD7" s="1" t="s">
        <v>62</v>
      </c>
      <c r="BE7" s="1" t="s">
        <v>117</v>
      </c>
      <c r="BF7" s="1" t="s">
        <v>58</v>
      </c>
      <c r="BG7" s="1" t="s">
        <v>190</v>
      </c>
      <c r="BH7" s="1" t="s">
        <v>190</v>
      </c>
      <c r="BI7" s="1" t="s">
        <v>190</v>
      </c>
      <c r="BJ7" s="1" t="s">
        <v>59</v>
      </c>
      <c r="BK7" s="1" t="s">
        <v>60</v>
      </c>
      <c r="BL7" s="1" t="s">
        <v>190</v>
      </c>
      <c r="BM7" s="1" t="s">
        <v>191</v>
      </c>
      <c r="BN7" s="1" t="s">
        <v>190</v>
      </c>
      <c r="BO7" s="1" t="s">
        <v>190</v>
      </c>
      <c r="BP7" s="1" t="s">
        <v>190</v>
      </c>
      <c r="BQ7" s="1" t="s">
        <v>194</v>
      </c>
      <c r="BR7" s="1" t="s">
        <v>188</v>
      </c>
      <c r="BS7" s="1" t="s">
        <v>188</v>
      </c>
      <c r="BT7" s="1" t="s">
        <v>188</v>
      </c>
      <c r="BU7" s="1" t="s">
        <v>191</v>
      </c>
      <c r="BV7" s="1" t="s">
        <v>191</v>
      </c>
      <c r="BW7" s="1" t="s">
        <v>190</v>
      </c>
      <c r="BX7" s="1" t="s">
        <v>190</v>
      </c>
      <c r="BY7" s="1" t="s">
        <v>190</v>
      </c>
      <c r="BZ7" s="1" t="s">
        <v>190</v>
      </c>
      <c r="CA7" s="1" t="s">
        <v>190</v>
      </c>
      <c r="CB7" s="1" t="s">
        <v>3</v>
      </c>
      <c r="CC7" s="1" t="s">
        <v>190</v>
      </c>
      <c r="CD7" s="1" t="s">
        <v>190</v>
      </c>
      <c r="CE7" s="1" t="s">
        <v>190</v>
      </c>
      <c r="CF7" s="1" t="s">
        <v>190</v>
      </c>
      <c r="CG7" s="1" t="s">
        <v>190</v>
      </c>
      <c r="CM7">
        <v>6</v>
      </c>
      <c r="CN7" s="1" t="s">
        <v>11</v>
      </c>
      <c r="CO7" s="1" t="s">
        <v>15</v>
      </c>
      <c r="CP7" s="2" t="s">
        <v>28</v>
      </c>
      <c r="CQ7" s="1" t="s">
        <v>68</v>
      </c>
      <c r="CR7" s="1" t="s">
        <v>190</v>
      </c>
      <c r="CS7" s="1" t="s">
        <v>72</v>
      </c>
      <c r="CT7" s="1" t="s">
        <v>190</v>
      </c>
      <c r="CU7" s="1" t="s">
        <v>73</v>
      </c>
      <c r="CV7" s="1" t="s">
        <v>187</v>
      </c>
      <c r="DG7">
        <v>5</v>
      </c>
      <c r="DH7" s="1" t="s">
        <v>196</v>
      </c>
      <c r="DI7" s="1" t="s">
        <v>101</v>
      </c>
      <c r="DJ7" s="1" t="s">
        <v>102</v>
      </c>
      <c r="DK7" s="1" t="s">
        <v>60</v>
      </c>
      <c r="DL7" s="1" t="s">
        <v>187</v>
      </c>
      <c r="DM7" s="1" t="s">
        <v>190</v>
      </c>
      <c r="DN7" s="1" t="s">
        <v>191</v>
      </c>
      <c r="DO7" s="1" t="s">
        <v>191</v>
      </c>
      <c r="DP7" s="1" t="s">
        <v>190</v>
      </c>
      <c r="DQ7" s="1" t="s">
        <v>190</v>
      </c>
      <c r="DR7" s="1" t="s">
        <v>190</v>
      </c>
      <c r="EA7">
        <v>6</v>
      </c>
      <c r="EB7" s="1" t="s">
        <v>15</v>
      </c>
      <c r="EC7" s="1" t="s">
        <v>149</v>
      </c>
      <c r="ED7" s="1" t="s">
        <v>190</v>
      </c>
      <c r="EE7" s="1" t="s">
        <v>191</v>
      </c>
      <c r="EF7" s="1" t="s">
        <v>190</v>
      </c>
      <c r="EG7" s="1" t="s">
        <v>190</v>
      </c>
      <c r="EH7" s="1" t="s">
        <v>190</v>
      </c>
      <c r="EI7" s="1" t="s">
        <v>56</v>
      </c>
      <c r="EJ7" s="1" t="s">
        <v>187</v>
      </c>
      <c r="EK7" s="1" t="s">
        <v>71</v>
      </c>
      <c r="EL7" s="1" t="s">
        <v>191</v>
      </c>
      <c r="EM7" s="1" t="s">
        <v>190</v>
      </c>
      <c r="EN7" s="1" t="s">
        <v>190</v>
      </c>
      <c r="FY7">
        <v>6</v>
      </c>
      <c r="FZ7" s="1" t="s">
        <v>50</v>
      </c>
      <c r="GA7" s="1" t="s">
        <v>194</v>
      </c>
      <c r="GB7" s="1" t="s">
        <v>193</v>
      </c>
      <c r="GC7" s="1" t="s">
        <v>189</v>
      </c>
      <c r="GD7" s="1" t="s">
        <v>47</v>
      </c>
      <c r="GE7" s="1" t="s">
        <v>175</v>
      </c>
      <c r="GF7" s="1" t="s">
        <v>175</v>
      </c>
      <c r="GG7" s="1" t="s">
        <v>196</v>
      </c>
      <c r="GH7" s="1" t="s">
        <v>196</v>
      </c>
      <c r="GI7" s="1" t="s">
        <v>176</v>
      </c>
      <c r="GJ7" s="1" t="s">
        <v>51</v>
      </c>
      <c r="GK7" s="1" t="s">
        <v>190</v>
      </c>
      <c r="GL7" s="1" t="s">
        <v>191</v>
      </c>
      <c r="GM7" s="1" t="s">
        <v>190</v>
      </c>
      <c r="GN7" s="1" t="s">
        <v>191</v>
      </c>
      <c r="GO7" s="1" t="s">
        <v>190</v>
      </c>
      <c r="GP7" s="1" t="s">
        <v>192</v>
      </c>
      <c r="GQ7" s="1" t="s">
        <v>190</v>
      </c>
      <c r="GR7" s="1" t="s">
        <v>190</v>
      </c>
      <c r="GS7" s="1" t="s">
        <v>196</v>
      </c>
      <c r="HW7">
        <v>5</v>
      </c>
      <c r="HX7" s="1" t="s">
        <v>122</v>
      </c>
      <c r="HY7" s="1" t="s">
        <v>188</v>
      </c>
    </row>
    <row r="8" spans="1:233" ht="38.25" x14ac:dyDescent="0.2">
      <c r="AE8">
        <v>6</v>
      </c>
      <c r="AF8" s="1" t="s">
        <v>11</v>
      </c>
      <c r="AG8" s="1" t="s">
        <v>40</v>
      </c>
      <c r="AH8" s="1" t="s">
        <v>190</v>
      </c>
      <c r="AI8" s="1" t="s">
        <v>187</v>
      </c>
      <c r="AJ8" s="1" t="s">
        <v>187</v>
      </c>
      <c r="AK8" s="1" t="s">
        <v>54</v>
      </c>
      <c r="AL8" s="1" t="s">
        <v>190</v>
      </c>
      <c r="AM8" s="1" t="s">
        <v>190</v>
      </c>
      <c r="AN8" s="1" t="s">
        <v>190</v>
      </c>
      <c r="AO8" s="1" t="s">
        <v>190</v>
      </c>
      <c r="AP8" s="1" t="s">
        <v>190</v>
      </c>
      <c r="AQ8" s="1" t="s">
        <v>190</v>
      </c>
      <c r="AR8" s="1" t="s">
        <v>55</v>
      </c>
      <c r="AS8" s="1" t="s">
        <v>190</v>
      </c>
      <c r="AT8" s="1" t="s">
        <v>56</v>
      </c>
      <c r="AU8" s="1" t="s">
        <v>190</v>
      </c>
      <c r="AV8" s="1" t="s">
        <v>190</v>
      </c>
      <c r="AW8" s="1" t="s">
        <v>190</v>
      </c>
      <c r="AX8" s="1" t="s">
        <v>190</v>
      </c>
      <c r="AY8" s="1" t="s">
        <v>57</v>
      </c>
      <c r="AZ8" s="1" t="s">
        <v>11</v>
      </c>
      <c r="BA8" s="1" t="s">
        <v>58</v>
      </c>
      <c r="BB8" s="1" t="s">
        <v>190</v>
      </c>
      <c r="BC8" s="1" t="s">
        <v>190</v>
      </c>
      <c r="BD8" s="1" t="s">
        <v>190</v>
      </c>
      <c r="BE8" s="1" t="s">
        <v>190</v>
      </c>
      <c r="BF8" s="1" t="s">
        <v>190</v>
      </c>
      <c r="BG8" s="1" t="s">
        <v>190</v>
      </c>
      <c r="BH8" s="1" t="s">
        <v>190</v>
      </c>
      <c r="BI8" s="1" t="s">
        <v>190</v>
      </c>
      <c r="BJ8" s="1" t="s">
        <v>59</v>
      </c>
      <c r="BK8" s="1" t="s">
        <v>60</v>
      </c>
      <c r="BL8" s="1" t="s">
        <v>187</v>
      </c>
      <c r="BM8" s="1" t="s">
        <v>191</v>
      </c>
      <c r="BN8" s="1" t="s">
        <v>190</v>
      </c>
      <c r="BO8" s="1" t="s">
        <v>190</v>
      </c>
      <c r="BP8" s="1" t="s">
        <v>190</v>
      </c>
      <c r="BQ8" s="1" t="s">
        <v>190</v>
      </c>
      <c r="BR8" s="1" t="s">
        <v>191</v>
      </c>
      <c r="BS8" s="1" t="s">
        <v>191</v>
      </c>
      <c r="BT8" s="1" t="s">
        <v>191</v>
      </c>
      <c r="BU8" s="1" t="s">
        <v>191</v>
      </c>
      <c r="BV8" s="1" t="s">
        <v>191</v>
      </c>
      <c r="BW8" s="1" t="s">
        <v>190</v>
      </c>
      <c r="BX8" s="1" t="s">
        <v>190</v>
      </c>
      <c r="BY8" s="1" t="s">
        <v>190</v>
      </c>
      <c r="BZ8" s="1" t="s">
        <v>190</v>
      </c>
      <c r="CA8" s="1" t="s">
        <v>190</v>
      </c>
      <c r="CB8" s="1" t="s">
        <v>11</v>
      </c>
      <c r="CC8" s="1" t="s">
        <v>190</v>
      </c>
      <c r="CD8" s="1" t="s">
        <v>190</v>
      </c>
      <c r="CE8" s="1" t="s">
        <v>190</v>
      </c>
      <c r="CF8" s="1" t="s">
        <v>190</v>
      </c>
      <c r="CG8" s="1" t="s">
        <v>190</v>
      </c>
      <c r="CM8">
        <v>6</v>
      </c>
      <c r="CN8" s="1" t="s">
        <v>11</v>
      </c>
      <c r="CO8" s="1" t="s">
        <v>16</v>
      </c>
      <c r="CP8" s="2" t="s">
        <v>23</v>
      </c>
      <c r="CQ8" s="1" t="s">
        <v>75</v>
      </c>
      <c r="CR8" s="1" t="s">
        <v>190</v>
      </c>
      <c r="CS8" s="1" t="s">
        <v>74</v>
      </c>
      <c r="CT8" s="1" t="s">
        <v>190</v>
      </c>
      <c r="CU8" s="1" t="s">
        <v>73</v>
      </c>
      <c r="CV8" s="1" t="s">
        <v>190</v>
      </c>
      <c r="DG8">
        <v>5</v>
      </c>
      <c r="DH8" s="1" t="s">
        <v>196</v>
      </c>
      <c r="DI8" s="1" t="s">
        <v>103</v>
      </c>
      <c r="DJ8" s="1" t="s">
        <v>104</v>
      </c>
      <c r="DK8" s="1" t="s">
        <v>60</v>
      </c>
      <c r="DL8" s="1" t="s">
        <v>187</v>
      </c>
      <c r="DM8" s="1" t="s">
        <v>190</v>
      </c>
      <c r="DN8" s="1" t="s">
        <v>191</v>
      </c>
      <c r="DO8" s="1" t="s">
        <v>191</v>
      </c>
      <c r="DP8" s="1" t="s">
        <v>190</v>
      </c>
      <c r="DQ8" s="1" t="s">
        <v>190</v>
      </c>
      <c r="DR8" s="1" t="s">
        <v>190</v>
      </c>
      <c r="EA8">
        <v>6</v>
      </c>
      <c r="EB8" s="1" t="s">
        <v>16</v>
      </c>
      <c r="EC8" s="1" t="s">
        <v>149</v>
      </c>
      <c r="ED8" s="1" t="s">
        <v>190</v>
      </c>
      <c r="EE8" s="1" t="s">
        <v>194</v>
      </c>
      <c r="EF8" s="1" t="s">
        <v>190</v>
      </c>
      <c r="EG8" s="1" t="s">
        <v>190</v>
      </c>
      <c r="EH8" s="1" t="s">
        <v>190</v>
      </c>
      <c r="EI8" s="1" t="s">
        <v>56</v>
      </c>
      <c r="EJ8" s="1" t="s">
        <v>187</v>
      </c>
      <c r="EK8" s="1" t="s">
        <v>152</v>
      </c>
      <c r="EL8" s="1" t="s">
        <v>191</v>
      </c>
      <c r="EM8" s="1" t="s">
        <v>190</v>
      </c>
      <c r="EN8" s="1" t="s">
        <v>190</v>
      </c>
      <c r="FY8">
        <v>6</v>
      </c>
      <c r="FZ8" s="1" t="s">
        <v>50</v>
      </c>
      <c r="GA8" s="1" t="s">
        <v>194</v>
      </c>
      <c r="GB8" s="1" t="s">
        <v>193</v>
      </c>
      <c r="GC8" s="1" t="s">
        <v>189</v>
      </c>
      <c r="GD8" s="1" t="s">
        <v>47</v>
      </c>
      <c r="GE8" s="1" t="s">
        <v>177</v>
      </c>
      <c r="GF8" s="1" t="s">
        <v>177</v>
      </c>
      <c r="GG8" s="1" t="s">
        <v>196</v>
      </c>
      <c r="GH8" s="1" t="s">
        <v>196</v>
      </c>
      <c r="GI8" s="1" t="s">
        <v>178</v>
      </c>
      <c r="GJ8" s="1" t="s">
        <v>51</v>
      </c>
      <c r="GK8" s="1" t="s">
        <v>190</v>
      </c>
      <c r="GL8" s="1" t="s">
        <v>191</v>
      </c>
      <c r="GM8" s="1" t="s">
        <v>190</v>
      </c>
      <c r="GN8" s="1" t="s">
        <v>191</v>
      </c>
      <c r="GO8" s="1" t="s">
        <v>190</v>
      </c>
      <c r="GP8" s="1" t="s">
        <v>192</v>
      </c>
      <c r="GQ8" s="1" t="s">
        <v>190</v>
      </c>
      <c r="GR8" s="1" t="s">
        <v>190</v>
      </c>
      <c r="GS8" s="1" t="s">
        <v>196</v>
      </c>
      <c r="HW8">
        <v>5</v>
      </c>
      <c r="HX8" s="1" t="s">
        <v>123</v>
      </c>
      <c r="HY8" s="1" t="s">
        <v>190</v>
      </c>
    </row>
    <row r="9" spans="1:233" ht="76.5" x14ac:dyDescent="0.2">
      <c r="AE9">
        <v>6</v>
      </c>
      <c r="AF9" s="1" t="s">
        <v>105</v>
      </c>
      <c r="AG9" s="1" t="s">
        <v>106</v>
      </c>
      <c r="AH9" s="1" t="s">
        <v>187</v>
      </c>
      <c r="AI9" s="1" t="s">
        <v>190</v>
      </c>
      <c r="AJ9" s="1" t="s">
        <v>61</v>
      </c>
      <c r="AK9" s="1" t="s">
        <v>54</v>
      </c>
      <c r="AL9" s="1" t="s">
        <v>190</v>
      </c>
      <c r="AM9" s="1" t="s">
        <v>190</v>
      </c>
      <c r="AN9" s="1" t="s">
        <v>190</v>
      </c>
      <c r="AO9" s="1" t="s">
        <v>190</v>
      </c>
      <c r="AP9" s="1" t="s">
        <v>190</v>
      </c>
      <c r="AQ9" s="1" t="s">
        <v>190</v>
      </c>
      <c r="AR9" s="1" t="s">
        <v>190</v>
      </c>
      <c r="AS9" s="1" t="s">
        <v>191</v>
      </c>
      <c r="AT9" s="1" t="s">
        <v>182</v>
      </c>
      <c r="AU9" s="1" t="s">
        <v>190</v>
      </c>
      <c r="AV9" s="1" t="s">
        <v>190</v>
      </c>
      <c r="AW9" s="1" t="s">
        <v>190</v>
      </c>
      <c r="AX9" s="1" t="s">
        <v>59</v>
      </c>
      <c r="AY9" s="1" t="s">
        <v>72</v>
      </c>
      <c r="AZ9" s="1" t="s">
        <v>105</v>
      </c>
      <c r="BA9" s="1" t="s">
        <v>58</v>
      </c>
      <c r="BB9" s="1" t="s">
        <v>190</v>
      </c>
      <c r="BC9" s="1" t="s">
        <v>190</v>
      </c>
      <c r="BD9" s="1" t="s">
        <v>62</v>
      </c>
      <c r="BE9" s="1" t="s">
        <v>190</v>
      </c>
      <c r="BF9" s="1" t="s">
        <v>190</v>
      </c>
      <c r="BG9" s="1" t="s">
        <v>190</v>
      </c>
      <c r="BH9" s="1" t="s">
        <v>190</v>
      </c>
      <c r="BI9" s="1" t="s">
        <v>190</v>
      </c>
      <c r="BJ9" s="1" t="s">
        <v>59</v>
      </c>
      <c r="BK9" s="1" t="s">
        <v>60</v>
      </c>
      <c r="BL9" s="1" t="s">
        <v>190</v>
      </c>
      <c r="BM9" s="1" t="s">
        <v>191</v>
      </c>
      <c r="BN9" s="1" t="s">
        <v>190</v>
      </c>
      <c r="BO9" s="1" t="s">
        <v>190</v>
      </c>
      <c r="BP9" s="1" t="s">
        <v>190</v>
      </c>
      <c r="BQ9" s="1" t="s">
        <v>190</v>
      </c>
      <c r="BR9" s="1" t="s">
        <v>188</v>
      </c>
      <c r="BS9" s="1" t="s">
        <v>188</v>
      </c>
      <c r="BT9" s="1" t="s">
        <v>188</v>
      </c>
      <c r="BU9" s="1" t="s">
        <v>159</v>
      </c>
      <c r="BV9" s="1" t="s">
        <v>191</v>
      </c>
      <c r="BW9" s="1" t="s">
        <v>190</v>
      </c>
      <c r="BX9" s="1" t="s">
        <v>190</v>
      </c>
      <c r="BY9" s="1" t="s">
        <v>190</v>
      </c>
      <c r="BZ9" s="1" t="s">
        <v>190</v>
      </c>
      <c r="CA9" s="1" t="s">
        <v>190</v>
      </c>
      <c r="CB9" s="1" t="s">
        <v>4</v>
      </c>
      <c r="CC9" s="1" t="s">
        <v>190</v>
      </c>
      <c r="CD9" s="1" t="s">
        <v>190</v>
      </c>
      <c r="CE9" s="1" t="s">
        <v>190</v>
      </c>
      <c r="CF9" s="1" t="s">
        <v>190</v>
      </c>
      <c r="CG9" s="1" t="s">
        <v>190</v>
      </c>
      <c r="CM9">
        <v>6</v>
      </c>
      <c r="CN9" s="1" t="s">
        <v>11</v>
      </c>
      <c r="CO9" s="1" t="s">
        <v>17</v>
      </c>
      <c r="CP9" s="2" t="s">
        <v>29</v>
      </c>
      <c r="CQ9" s="1" t="s">
        <v>76</v>
      </c>
      <c r="CR9" s="1" t="s">
        <v>190</v>
      </c>
      <c r="CS9" s="1" t="s">
        <v>72</v>
      </c>
      <c r="CT9" s="1" t="s">
        <v>190</v>
      </c>
      <c r="CU9" s="1" t="s">
        <v>73</v>
      </c>
      <c r="CV9" s="1" t="s">
        <v>187</v>
      </c>
      <c r="DG9">
        <v>5</v>
      </c>
      <c r="DH9" s="1" t="s">
        <v>196</v>
      </c>
      <c r="DI9" s="1" t="s">
        <v>105</v>
      </c>
      <c r="DJ9" s="1" t="s">
        <v>106</v>
      </c>
      <c r="DK9" s="1" t="s">
        <v>60</v>
      </c>
      <c r="DL9" s="1" t="s">
        <v>187</v>
      </c>
      <c r="DM9" s="1" t="s">
        <v>190</v>
      </c>
      <c r="DN9" s="1" t="s">
        <v>191</v>
      </c>
      <c r="DO9" s="1" t="s">
        <v>191</v>
      </c>
      <c r="DP9" s="1" t="s">
        <v>190</v>
      </c>
      <c r="DQ9" s="1" t="s">
        <v>190</v>
      </c>
      <c r="DR9" s="1" t="s">
        <v>190</v>
      </c>
      <c r="EA9">
        <v>6</v>
      </c>
      <c r="EB9" s="1" t="s">
        <v>17</v>
      </c>
      <c r="EC9" s="1" t="s">
        <v>149</v>
      </c>
      <c r="ED9" s="1" t="s">
        <v>190</v>
      </c>
      <c r="EE9" s="1" t="s">
        <v>191</v>
      </c>
      <c r="EF9" s="1" t="s">
        <v>190</v>
      </c>
      <c r="EG9" s="1" t="s">
        <v>190</v>
      </c>
      <c r="EH9" s="1" t="s">
        <v>190</v>
      </c>
      <c r="EI9" s="1" t="s">
        <v>56</v>
      </c>
      <c r="EJ9" s="1" t="s">
        <v>187</v>
      </c>
      <c r="EK9" s="1" t="s">
        <v>157</v>
      </c>
      <c r="EL9" s="1" t="s">
        <v>191</v>
      </c>
      <c r="EM9" s="1" t="s">
        <v>190</v>
      </c>
      <c r="EN9" s="1" t="s">
        <v>190</v>
      </c>
      <c r="FY9">
        <v>6</v>
      </c>
      <c r="FZ9" s="1" t="s">
        <v>50</v>
      </c>
      <c r="GA9" s="1" t="s">
        <v>194</v>
      </c>
      <c r="GB9" s="1" t="s">
        <v>193</v>
      </c>
      <c r="GC9" s="1" t="s">
        <v>189</v>
      </c>
      <c r="GD9" s="1" t="s">
        <v>47</v>
      </c>
      <c r="GE9" s="1" t="s">
        <v>179</v>
      </c>
      <c r="GF9" s="1" t="s">
        <v>179</v>
      </c>
      <c r="GG9" s="1" t="s">
        <v>196</v>
      </c>
      <c r="GH9" s="1" t="s">
        <v>196</v>
      </c>
      <c r="GI9" s="1" t="s">
        <v>94</v>
      </c>
      <c r="GJ9" s="1" t="s">
        <v>51</v>
      </c>
      <c r="GK9" s="1" t="s">
        <v>190</v>
      </c>
      <c r="GL9" s="1" t="s">
        <v>191</v>
      </c>
      <c r="GM9" s="1" t="s">
        <v>190</v>
      </c>
      <c r="GN9" s="1" t="s">
        <v>191</v>
      </c>
      <c r="GO9" s="1" t="s">
        <v>190</v>
      </c>
      <c r="GP9" s="1" t="s">
        <v>192</v>
      </c>
      <c r="GQ9" s="1" t="s">
        <v>190</v>
      </c>
      <c r="GR9" s="1" t="s">
        <v>190</v>
      </c>
      <c r="GS9" s="1" t="s">
        <v>196</v>
      </c>
      <c r="HW9">
        <v>5</v>
      </c>
      <c r="HX9" s="1" t="s">
        <v>124</v>
      </c>
      <c r="HY9" s="1" t="s">
        <v>188</v>
      </c>
    </row>
    <row r="10" spans="1:233" ht="38.25" x14ac:dyDescent="0.2">
      <c r="AE10">
        <v>6</v>
      </c>
      <c r="AF10" s="1" t="s">
        <v>103</v>
      </c>
      <c r="AG10" s="1" t="s">
        <v>104</v>
      </c>
      <c r="AH10" s="1" t="s">
        <v>187</v>
      </c>
      <c r="AI10" s="1" t="s">
        <v>190</v>
      </c>
      <c r="AJ10" s="1" t="s">
        <v>61</v>
      </c>
      <c r="AK10" s="1" t="s">
        <v>63</v>
      </c>
      <c r="AL10" s="1" t="s">
        <v>190</v>
      </c>
      <c r="AM10" s="1" t="s">
        <v>190</v>
      </c>
      <c r="AN10" s="1" t="s">
        <v>190</v>
      </c>
      <c r="AO10" s="1" t="s">
        <v>190</v>
      </c>
      <c r="AP10" s="1" t="s">
        <v>190</v>
      </c>
      <c r="AQ10" s="1" t="s">
        <v>190</v>
      </c>
      <c r="AR10" s="1" t="s">
        <v>190</v>
      </c>
      <c r="AS10" s="1" t="s">
        <v>191</v>
      </c>
      <c r="AT10" s="1" t="s">
        <v>182</v>
      </c>
      <c r="AU10" s="1" t="s">
        <v>190</v>
      </c>
      <c r="AV10" s="1" t="s">
        <v>190</v>
      </c>
      <c r="AW10" s="1" t="s">
        <v>190</v>
      </c>
      <c r="AX10" s="1" t="s">
        <v>59</v>
      </c>
      <c r="AY10" s="1" t="s">
        <v>57</v>
      </c>
      <c r="AZ10" s="1" t="s">
        <v>103</v>
      </c>
      <c r="BA10" s="1" t="s">
        <v>58</v>
      </c>
      <c r="BB10" s="1" t="s">
        <v>190</v>
      </c>
      <c r="BC10" s="1" t="s">
        <v>190</v>
      </c>
      <c r="BD10" s="1" t="s">
        <v>62</v>
      </c>
      <c r="BE10" s="1" t="s">
        <v>190</v>
      </c>
      <c r="BF10" s="1" t="s">
        <v>190</v>
      </c>
      <c r="BG10" s="1" t="s">
        <v>190</v>
      </c>
      <c r="BH10" s="1" t="s">
        <v>190</v>
      </c>
      <c r="BI10" s="1" t="s">
        <v>190</v>
      </c>
      <c r="BJ10" s="1" t="s">
        <v>59</v>
      </c>
      <c r="BK10" s="1" t="s">
        <v>60</v>
      </c>
      <c r="BL10" s="1" t="s">
        <v>190</v>
      </c>
      <c r="BM10" s="1" t="s">
        <v>191</v>
      </c>
      <c r="BN10" s="1" t="s">
        <v>190</v>
      </c>
      <c r="BO10" s="1" t="s">
        <v>190</v>
      </c>
      <c r="BP10" s="1" t="s">
        <v>190</v>
      </c>
      <c r="BQ10" s="1" t="s">
        <v>190</v>
      </c>
      <c r="BR10" s="1" t="s">
        <v>188</v>
      </c>
      <c r="BS10" s="1" t="s">
        <v>188</v>
      </c>
      <c r="BT10" s="1" t="s">
        <v>188</v>
      </c>
      <c r="BU10" s="1" t="s">
        <v>154</v>
      </c>
      <c r="BV10" s="1" t="s">
        <v>191</v>
      </c>
      <c r="BW10" s="1" t="s">
        <v>190</v>
      </c>
      <c r="BX10" s="1" t="s">
        <v>190</v>
      </c>
      <c r="BY10" s="1" t="s">
        <v>190</v>
      </c>
      <c r="BZ10" s="1" t="s">
        <v>190</v>
      </c>
      <c r="CA10" s="1" t="s">
        <v>190</v>
      </c>
      <c r="CB10" s="1" t="s">
        <v>5</v>
      </c>
      <c r="CC10" s="1" t="s">
        <v>190</v>
      </c>
      <c r="CD10" s="1" t="s">
        <v>190</v>
      </c>
      <c r="CE10" s="1" t="s">
        <v>190</v>
      </c>
      <c r="CF10" s="1" t="s">
        <v>190</v>
      </c>
      <c r="CG10" s="1" t="s">
        <v>190</v>
      </c>
      <c r="CM10">
        <v>6</v>
      </c>
      <c r="CN10" s="1" t="s">
        <v>11</v>
      </c>
      <c r="CO10" s="1" t="s">
        <v>18</v>
      </c>
      <c r="CP10" s="2" t="s">
        <v>24</v>
      </c>
      <c r="CQ10" s="1" t="s">
        <v>77</v>
      </c>
      <c r="CR10" s="1" t="s">
        <v>190</v>
      </c>
      <c r="CS10" s="1" t="s">
        <v>74</v>
      </c>
      <c r="CT10" s="1" t="s">
        <v>190</v>
      </c>
      <c r="CU10" s="1" t="s">
        <v>73</v>
      </c>
      <c r="CV10" s="1" t="s">
        <v>190</v>
      </c>
      <c r="DG10">
        <v>5</v>
      </c>
      <c r="DH10" s="1" t="s">
        <v>196</v>
      </c>
      <c r="DI10" s="1" t="s">
        <v>107</v>
      </c>
      <c r="DJ10" s="1" t="s">
        <v>108</v>
      </c>
      <c r="DK10" s="1" t="s">
        <v>54</v>
      </c>
      <c r="DL10" s="1" t="s">
        <v>190</v>
      </c>
      <c r="DM10" s="1" t="s">
        <v>194</v>
      </c>
      <c r="DN10" s="1" t="s">
        <v>194</v>
      </c>
      <c r="DO10" s="1" t="s">
        <v>191</v>
      </c>
      <c r="DP10" s="1" t="s">
        <v>190</v>
      </c>
      <c r="DQ10" s="1" t="s">
        <v>190</v>
      </c>
      <c r="DR10" s="1" t="s">
        <v>166</v>
      </c>
      <c r="EA10">
        <v>6</v>
      </c>
      <c r="EB10" s="1" t="s">
        <v>18</v>
      </c>
      <c r="EC10" s="1" t="s">
        <v>149</v>
      </c>
      <c r="ED10" s="1" t="s">
        <v>190</v>
      </c>
      <c r="EE10" s="1" t="s">
        <v>194</v>
      </c>
      <c r="EF10" s="1" t="s">
        <v>190</v>
      </c>
      <c r="EG10" s="1" t="s">
        <v>190</v>
      </c>
      <c r="EH10" s="1" t="s">
        <v>190</v>
      </c>
      <c r="EI10" s="1" t="s">
        <v>56</v>
      </c>
      <c r="EJ10" s="1" t="s">
        <v>187</v>
      </c>
      <c r="EK10" s="1" t="s">
        <v>153</v>
      </c>
      <c r="EL10" s="1" t="s">
        <v>191</v>
      </c>
      <c r="EM10" s="1" t="s">
        <v>190</v>
      </c>
      <c r="EN10" s="1" t="s">
        <v>190</v>
      </c>
      <c r="FY10">
        <v>6</v>
      </c>
      <c r="FZ10" s="1" t="s">
        <v>50</v>
      </c>
      <c r="GA10" s="1" t="s">
        <v>194</v>
      </c>
      <c r="GB10" s="1" t="s">
        <v>193</v>
      </c>
      <c r="GC10" s="1" t="s">
        <v>189</v>
      </c>
      <c r="GD10" s="1" t="s">
        <v>47</v>
      </c>
      <c r="GE10" s="1" t="s">
        <v>95</v>
      </c>
      <c r="GF10" s="1" t="s">
        <v>95</v>
      </c>
      <c r="GG10" s="1" t="s">
        <v>196</v>
      </c>
      <c r="GH10" s="1" t="s">
        <v>196</v>
      </c>
      <c r="GI10" s="1" t="s">
        <v>96</v>
      </c>
      <c r="GJ10" s="1" t="s">
        <v>51</v>
      </c>
      <c r="GK10" s="1" t="s">
        <v>190</v>
      </c>
      <c r="GL10" s="1" t="s">
        <v>191</v>
      </c>
      <c r="GM10" s="1" t="s">
        <v>190</v>
      </c>
      <c r="GN10" s="1" t="s">
        <v>191</v>
      </c>
      <c r="GO10" s="1" t="s">
        <v>190</v>
      </c>
      <c r="GP10" s="1" t="s">
        <v>192</v>
      </c>
      <c r="GQ10" s="1" t="s">
        <v>190</v>
      </c>
      <c r="GR10" s="1" t="s">
        <v>190</v>
      </c>
      <c r="GS10" s="1" t="s">
        <v>196</v>
      </c>
      <c r="HW10">
        <v>5</v>
      </c>
      <c r="HX10" s="1" t="s">
        <v>125</v>
      </c>
      <c r="HY10" s="1" t="s">
        <v>190</v>
      </c>
    </row>
    <row r="11" spans="1:233" ht="76.5" x14ac:dyDescent="0.2">
      <c r="AE11">
        <v>6</v>
      </c>
      <c r="AF11" s="1" t="s">
        <v>43</v>
      </c>
      <c r="AG11" s="1" t="s">
        <v>44</v>
      </c>
      <c r="AH11" s="1" t="s">
        <v>187</v>
      </c>
      <c r="AI11" s="1" t="s">
        <v>190</v>
      </c>
      <c r="AJ11" s="1" t="s">
        <v>61</v>
      </c>
      <c r="AK11" s="1" t="s">
        <v>65</v>
      </c>
      <c r="AL11" s="1" t="s">
        <v>190</v>
      </c>
      <c r="AM11" s="1" t="s">
        <v>190</v>
      </c>
      <c r="AN11" s="1" t="s">
        <v>190</v>
      </c>
      <c r="AO11" s="1" t="s">
        <v>190</v>
      </c>
      <c r="AP11" s="1" t="s">
        <v>190</v>
      </c>
      <c r="AQ11" s="1" t="s">
        <v>190</v>
      </c>
      <c r="AR11" s="1" t="s">
        <v>190</v>
      </c>
      <c r="AS11" s="1" t="s">
        <v>191</v>
      </c>
      <c r="AT11" s="1" t="s">
        <v>182</v>
      </c>
      <c r="AU11" s="1" t="s">
        <v>190</v>
      </c>
      <c r="AV11" s="1" t="s">
        <v>190</v>
      </c>
      <c r="AW11" s="1" t="s">
        <v>190</v>
      </c>
      <c r="AX11" s="1" t="s">
        <v>59</v>
      </c>
      <c r="AY11" s="1" t="s">
        <v>57</v>
      </c>
      <c r="AZ11" s="1" t="s">
        <v>43</v>
      </c>
      <c r="BA11" s="1" t="s">
        <v>58</v>
      </c>
      <c r="BB11" s="1" t="s">
        <v>190</v>
      </c>
      <c r="BC11" s="1" t="s">
        <v>190</v>
      </c>
      <c r="BD11" s="1" t="s">
        <v>62</v>
      </c>
      <c r="BE11" s="1" t="s">
        <v>190</v>
      </c>
      <c r="BF11" s="1" t="s">
        <v>190</v>
      </c>
      <c r="BG11" s="1" t="s">
        <v>190</v>
      </c>
      <c r="BH11" s="1" t="s">
        <v>190</v>
      </c>
      <c r="BI11" s="1" t="s">
        <v>190</v>
      </c>
      <c r="BJ11" s="1" t="s">
        <v>59</v>
      </c>
      <c r="BK11" s="1" t="s">
        <v>60</v>
      </c>
      <c r="BL11" s="1" t="s">
        <v>190</v>
      </c>
      <c r="BM11" s="1" t="s">
        <v>191</v>
      </c>
      <c r="BN11" s="1" t="s">
        <v>190</v>
      </c>
      <c r="BO11" s="1" t="s">
        <v>190</v>
      </c>
      <c r="BP11" s="1" t="s">
        <v>190</v>
      </c>
      <c r="BQ11" s="1" t="s">
        <v>190</v>
      </c>
      <c r="BR11" s="1" t="s">
        <v>188</v>
      </c>
      <c r="BS11" s="1" t="s">
        <v>188</v>
      </c>
      <c r="BT11" s="1" t="s">
        <v>188</v>
      </c>
      <c r="BU11" s="1" t="s">
        <v>150</v>
      </c>
      <c r="BV11" s="1" t="s">
        <v>191</v>
      </c>
      <c r="BW11" s="1" t="s">
        <v>190</v>
      </c>
      <c r="BX11" s="1" t="s">
        <v>190</v>
      </c>
      <c r="BY11" s="1" t="s">
        <v>190</v>
      </c>
      <c r="BZ11" s="1" t="s">
        <v>190</v>
      </c>
      <c r="CA11" s="1" t="s">
        <v>190</v>
      </c>
      <c r="CB11" s="1" t="s">
        <v>6</v>
      </c>
      <c r="CC11" s="1" t="s">
        <v>190</v>
      </c>
      <c r="CD11" s="1" t="s">
        <v>190</v>
      </c>
      <c r="CE11" s="1" t="s">
        <v>190</v>
      </c>
      <c r="CF11" s="1" t="s">
        <v>190</v>
      </c>
      <c r="CG11" s="1" t="s">
        <v>190</v>
      </c>
      <c r="CM11">
        <v>6</v>
      </c>
      <c r="CN11" s="1" t="s">
        <v>11</v>
      </c>
      <c r="CO11" s="1" t="s">
        <v>19</v>
      </c>
      <c r="CP11" s="2" t="s">
        <v>30</v>
      </c>
      <c r="CQ11" s="1" t="s">
        <v>78</v>
      </c>
      <c r="CR11" s="1" t="s">
        <v>190</v>
      </c>
      <c r="CS11" s="1" t="s">
        <v>72</v>
      </c>
      <c r="CT11" s="1" t="s">
        <v>190</v>
      </c>
      <c r="CU11" s="1" t="s">
        <v>73</v>
      </c>
      <c r="CV11" s="1" t="s">
        <v>187</v>
      </c>
      <c r="DG11">
        <v>5</v>
      </c>
      <c r="DH11" s="1" t="s">
        <v>196</v>
      </c>
      <c r="DI11" s="1" t="s">
        <v>109</v>
      </c>
      <c r="DJ11" s="1" t="s">
        <v>110</v>
      </c>
      <c r="DK11" s="1" t="s">
        <v>63</v>
      </c>
      <c r="DL11" s="1" t="s">
        <v>190</v>
      </c>
      <c r="DM11" s="1" t="s">
        <v>194</v>
      </c>
      <c r="DN11" s="1" t="s">
        <v>66</v>
      </c>
      <c r="DO11" s="1" t="s">
        <v>191</v>
      </c>
      <c r="DP11" s="1" t="s">
        <v>190</v>
      </c>
      <c r="DQ11" s="1" t="s">
        <v>190</v>
      </c>
      <c r="DR11" s="1" t="s">
        <v>167</v>
      </c>
      <c r="EA11">
        <v>6</v>
      </c>
      <c r="EB11" s="1" t="s">
        <v>19</v>
      </c>
      <c r="EC11" s="1" t="s">
        <v>149</v>
      </c>
      <c r="ED11" s="1" t="s">
        <v>190</v>
      </c>
      <c r="EE11" s="1" t="s">
        <v>191</v>
      </c>
      <c r="EF11" s="1" t="s">
        <v>190</v>
      </c>
      <c r="EG11" s="1" t="s">
        <v>190</v>
      </c>
      <c r="EH11" s="1" t="s">
        <v>190</v>
      </c>
      <c r="EI11" s="1" t="s">
        <v>56</v>
      </c>
      <c r="EJ11" s="1" t="s">
        <v>187</v>
      </c>
      <c r="EK11" s="1" t="s">
        <v>151</v>
      </c>
      <c r="EL11" s="1" t="s">
        <v>191</v>
      </c>
      <c r="EM11" s="1" t="s">
        <v>190</v>
      </c>
      <c r="EN11" s="1" t="s">
        <v>190</v>
      </c>
      <c r="FY11">
        <v>6</v>
      </c>
      <c r="FZ11" s="1" t="s">
        <v>21</v>
      </c>
      <c r="GA11" s="1" t="s">
        <v>194</v>
      </c>
      <c r="GB11" s="1" t="s">
        <v>193</v>
      </c>
      <c r="GC11" s="1" t="s">
        <v>189</v>
      </c>
      <c r="GD11" s="1" t="s">
        <v>47</v>
      </c>
      <c r="GE11" s="1" t="s">
        <v>184</v>
      </c>
      <c r="GF11" s="1" t="s">
        <v>185</v>
      </c>
      <c r="GG11" s="1" t="s">
        <v>67</v>
      </c>
      <c r="GH11" s="1" t="s">
        <v>67</v>
      </c>
      <c r="GI11" s="1" t="s">
        <v>162</v>
      </c>
      <c r="GJ11" s="1" t="s">
        <v>51</v>
      </c>
      <c r="GK11" s="1" t="s">
        <v>190</v>
      </c>
      <c r="GL11" s="1" t="s">
        <v>191</v>
      </c>
      <c r="GM11" s="1" t="s">
        <v>190</v>
      </c>
      <c r="GN11" s="1" t="s">
        <v>191</v>
      </c>
      <c r="GO11" s="1" t="s">
        <v>190</v>
      </c>
      <c r="GP11" s="1" t="s">
        <v>192</v>
      </c>
      <c r="GQ11" s="1" t="s">
        <v>190</v>
      </c>
      <c r="GR11" s="1" t="s">
        <v>190</v>
      </c>
      <c r="GS11" s="1" t="s">
        <v>67</v>
      </c>
      <c r="HW11">
        <v>5</v>
      </c>
      <c r="HX11" s="1" t="s">
        <v>126</v>
      </c>
      <c r="HY11" s="1" t="s">
        <v>171</v>
      </c>
    </row>
    <row r="12" spans="1:233" ht="38.25" x14ac:dyDescent="0.2">
      <c r="AE12">
        <v>6</v>
      </c>
      <c r="AF12" s="1" t="s">
        <v>196</v>
      </c>
      <c r="AG12" s="1" t="s">
        <v>42</v>
      </c>
      <c r="AH12" s="1" t="s">
        <v>187</v>
      </c>
      <c r="AI12" s="1" t="s">
        <v>190</v>
      </c>
      <c r="AJ12" s="1" t="s">
        <v>61</v>
      </c>
      <c r="AK12" s="1" t="s">
        <v>68</v>
      </c>
      <c r="AL12" s="1" t="s">
        <v>190</v>
      </c>
      <c r="AM12" s="1" t="s">
        <v>190</v>
      </c>
      <c r="AN12" s="1" t="s">
        <v>190</v>
      </c>
      <c r="AO12" s="1" t="s">
        <v>190</v>
      </c>
      <c r="AP12" s="1" t="s">
        <v>190</v>
      </c>
      <c r="AQ12" s="1" t="s">
        <v>190</v>
      </c>
      <c r="AR12" s="1" t="s">
        <v>190</v>
      </c>
      <c r="AS12" s="1" t="s">
        <v>191</v>
      </c>
      <c r="AT12" s="1" t="s">
        <v>182</v>
      </c>
      <c r="AU12" s="1" t="s">
        <v>190</v>
      </c>
      <c r="AV12" s="1" t="s">
        <v>97</v>
      </c>
      <c r="AW12" s="1" t="s">
        <v>190</v>
      </c>
      <c r="AX12" s="1" t="s">
        <v>183</v>
      </c>
      <c r="AY12" s="1" t="s">
        <v>57</v>
      </c>
      <c r="AZ12" s="1" t="s">
        <v>196</v>
      </c>
      <c r="BA12" s="1" t="s">
        <v>58</v>
      </c>
      <c r="BB12" s="1" t="s">
        <v>190</v>
      </c>
      <c r="BC12" s="1" t="s">
        <v>190</v>
      </c>
      <c r="BD12" s="1" t="s">
        <v>62</v>
      </c>
      <c r="BE12" s="1" t="s">
        <v>196</v>
      </c>
      <c r="BF12" s="1" t="s">
        <v>58</v>
      </c>
      <c r="BG12" s="1" t="s">
        <v>190</v>
      </c>
      <c r="BH12" s="1" t="s">
        <v>190</v>
      </c>
      <c r="BI12" s="1" t="s">
        <v>190</v>
      </c>
      <c r="BJ12" s="1" t="s">
        <v>59</v>
      </c>
      <c r="BK12" s="1" t="s">
        <v>60</v>
      </c>
      <c r="BL12" s="1" t="s">
        <v>190</v>
      </c>
      <c r="BM12" s="1" t="s">
        <v>191</v>
      </c>
      <c r="BN12" s="1" t="s">
        <v>190</v>
      </c>
      <c r="BO12" s="1" t="s">
        <v>190</v>
      </c>
      <c r="BP12" s="1" t="s">
        <v>190</v>
      </c>
      <c r="BQ12" s="1" t="s">
        <v>194</v>
      </c>
      <c r="BR12" s="1" t="s">
        <v>188</v>
      </c>
      <c r="BS12" s="1" t="s">
        <v>188</v>
      </c>
      <c r="BT12" s="1" t="s">
        <v>188</v>
      </c>
      <c r="BU12" s="1" t="s">
        <v>158</v>
      </c>
      <c r="BV12" s="1" t="s">
        <v>191</v>
      </c>
      <c r="BW12" s="1" t="s">
        <v>190</v>
      </c>
      <c r="BX12" s="1" t="s">
        <v>190</v>
      </c>
      <c r="BY12" s="1" t="s">
        <v>190</v>
      </c>
      <c r="BZ12" s="1" t="s">
        <v>190</v>
      </c>
      <c r="CA12" s="1" t="s">
        <v>190</v>
      </c>
      <c r="CB12" s="1" t="s">
        <v>7</v>
      </c>
      <c r="CC12" s="1" t="s">
        <v>190</v>
      </c>
      <c r="CD12" s="1" t="s">
        <v>190</v>
      </c>
      <c r="CE12" s="1" t="s">
        <v>190</v>
      </c>
      <c r="CF12" s="1" t="s">
        <v>190</v>
      </c>
      <c r="CG12" s="1" t="s">
        <v>190</v>
      </c>
      <c r="CM12">
        <v>6</v>
      </c>
      <c r="CN12" s="1" t="s">
        <v>11</v>
      </c>
      <c r="CO12" s="1" t="s">
        <v>20</v>
      </c>
      <c r="CP12" s="2" t="s">
        <v>25</v>
      </c>
      <c r="CQ12" s="1" t="s">
        <v>79</v>
      </c>
      <c r="CR12" s="1" t="s">
        <v>190</v>
      </c>
      <c r="CS12" s="1" t="s">
        <v>74</v>
      </c>
      <c r="CT12" s="1" t="s">
        <v>190</v>
      </c>
      <c r="CU12" s="1" t="s">
        <v>73</v>
      </c>
      <c r="CV12" s="1" t="s">
        <v>190</v>
      </c>
      <c r="DG12">
        <v>5</v>
      </c>
      <c r="DH12" s="1" t="s">
        <v>196</v>
      </c>
      <c r="DI12" s="1" t="s">
        <v>111</v>
      </c>
      <c r="DJ12" s="1" t="s">
        <v>112</v>
      </c>
      <c r="DK12" s="1" t="s">
        <v>65</v>
      </c>
      <c r="DL12" s="1" t="s">
        <v>190</v>
      </c>
      <c r="DM12" s="1" t="s">
        <v>194</v>
      </c>
      <c r="DN12" s="1" t="s">
        <v>71</v>
      </c>
      <c r="DO12" s="1" t="s">
        <v>191</v>
      </c>
      <c r="DP12" s="1" t="s">
        <v>190</v>
      </c>
      <c r="DQ12" s="1" t="s">
        <v>190</v>
      </c>
      <c r="DR12" s="1" t="s">
        <v>168</v>
      </c>
      <c r="EA12">
        <v>6</v>
      </c>
      <c r="EB12" s="1" t="s">
        <v>20</v>
      </c>
      <c r="EC12" s="1" t="s">
        <v>149</v>
      </c>
      <c r="ED12" s="1" t="s">
        <v>190</v>
      </c>
      <c r="EE12" s="1" t="s">
        <v>194</v>
      </c>
      <c r="EF12" s="1" t="s">
        <v>190</v>
      </c>
      <c r="EG12" s="1" t="s">
        <v>190</v>
      </c>
      <c r="EH12" s="1" t="s">
        <v>190</v>
      </c>
      <c r="EI12" s="1" t="s">
        <v>56</v>
      </c>
      <c r="EJ12" s="1" t="s">
        <v>187</v>
      </c>
      <c r="EK12" s="1" t="s">
        <v>155</v>
      </c>
      <c r="EL12" s="1" t="s">
        <v>191</v>
      </c>
      <c r="EM12" s="1" t="s">
        <v>190</v>
      </c>
      <c r="EN12" s="1" t="s">
        <v>190</v>
      </c>
      <c r="HW12">
        <v>5</v>
      </c>
      <c r="HX12" s="1" t="s">
        <v>128</v>
      </c>
      <c r="HY12" s="1" t="s">
        <v>163</v>
      </c>
    </row>
    <row r="13" spans="1:233" x14ac:dyDescent="0.2">
      <c r="AE13">
        <v>6</v>
      </c>
      <c r="AF13" s="1" t="s">
        <v>67</v>
      </c>
      <c r="AG13" s="1" t="s">
        <v>161</v>
      </c>
      <c r="AH13" s="1" t="s">
        <v>187</v>
      </c>
      <c r="AI13" s="1" t="s">
        <v>190</v>
      </c>
      <c r="AJ13" s="1" t="s">
        <v>61</v>
      </c>
      <c r="AK13" s="1" t="s">
        <v>75</v>
      </c>
      <c r="AL13" s="1" t="s">
        <v>190</v>
      </c>
      <c r="AM13" s="1" t="s">
        <v>190</v>
      </c>
      <c r="AN13" s="1" t="s">
        <v>190</v>
      </c>
      <c r="AO13" s="1" t="s">
        <v>190</v>
      </c>
      <c r="AP13" s="1" t="s">
        <v>190</v>
      </c>
      <c r="AQ13" s="1" t="s">
        <v>190</v>
      </c>
      <c r="AR13" s="1" t="s">
        <v>190</v>
      </c>
      <c r="AS13" s="1" t="s">
        <v>191</v>
      </c>
      <c r="AT13" s="1" t="s">
        <v>182</v>
      </c>
      <c r="AU13" s="1" t="s">
        <v>190</v>
      </c>
      <c r="AV13" s="1" t="s">
        <v>33</v>
      </c>
      <c r="AW13" s="1" t="s">
        <v>70</v>
      </c>
      <c r="AX13" s="1" t="s">
        <v>183</v>
      </c>
      <c r="AY13" s="1" t="s">
        <v>57</v>
      </c>
      <c r="AZ13" s="1" t="s">
        <v>67</v>
      </c>
      <c r="BA13" s="1" t="s">
        <v>58</v>
      </c>
      <c r="BB13" s="1" t="s">
        <v>190</v>
      </c>
      <c r="BC13" s="1" t="s">
        <v>190</v>
      </c>
      <c r="BD13" s="1" t="s">
        <v>62</v>
      </c>
      <c r="BE13" s="1" t="s">
        <v>67</v>
      </c>
      <c r="BF13" s="1" t="s">
        <v>58</v>
      </c>
      <c r="BG13" s="1" t="s">
        <v>190</v>
      </c>
      <c r="BH13" s="1" t="s">
        <v>190</v>
      </c>
      <c r="BI13" s="1" t="s">
        <v>190</v>
      </c>
      <c r="BJ13" s="1" t="s">
        <v>59</v>
      </c>
      <c r="BK13" s="1" t="s">
        <v>60</v>
      </c>
      <c r="BL13" s="1" t="s">
        <v>190</v>
      </c>
      <c r="BM13" s="1" t="s">
        <v>191</v>
      </c>
      <c r="BN13" s="1" t="s">
        <v>190</v>
      </c>
      <c r="BO13" s="1" t="s">
        <v>190</v>
      </c>
      <c r="BP13" s="1" t="s">
        <v>190</v>
      </c>
      <c r="BQ13" s="1" t="s">
        <v>194</v>
      </c>
      <c r="BR13" s="1" t="s">
        <v>188</v>
      </c>
      <c r="BS13" s="1" t="s">
        <v>188</v>
      </c>
      <c r="BT13" s="1" t="s">
        <v>188</v>
      </c>
      <c r="BU13" s="1" t="s">
        <v>156</v>
      </c>
      <c r="BV13" s="1" t="s">
        <v>191</v>
      </c>
      <c r="BW13" s="1" t="s">
        <v>190</v>
      </c>
      <c r="BX13" s="1" t="s">
        <v>190</v>
      </c>
      <c r="BY13" s="1" t="s">
        <v>190</v>
      </c>
      <c r="BZ13" s="1" t="s">
        <v>190</v>
      </c>
      <c r="CA13" s="1" t="s">
        <v>190</v>
      </c>
      <c r="CB13" s="1" t="s">
        <v>8</v>
      </c>
      <c r="CC13" s="1" t="s">
        <v>190</v>
      </c>
      <c r="CD13" s="1" t="s">
        <v>190</v>
      </c>
      <c r="CE13" s="1" t="s">
        <v>190</v>
      </c>
      <c r="CF13" s="1" t="s">
        <v>190</v>
      </c>
      <c r="CG13" s="1" t="s">
        <v>190</v>
      </c>
      <c r="DG13">
        <v>5</v>
      </c>
      <c r="DH13" s="1" t="s">
        <v>196</v>
      </c>
      <c r="DI13" s="1" t="s">
        <v>113</v>
      </c>
      <c r="DJ13" s="1" t="s">
        <v>114</v>
      </c>
      <c r="DK13" s="1" t="s">
        <v>68</v>
      </c>
      <c r="DL13" s="1" t="s">
        <v>190</v>
      </c>
      <c r="DM13" s="1" t="s">
        <v>194</v>
      </c>
      <c r="DN13" s="1" t="s">
        <v>152</v>
      </c>
      <c r="DO13" s="1" t="s">
        <v>191</v>
      </c>
      <c r="DP13" s="1" t="s">
        <v>190</v>
      </c>
      <c r="DQ13" s="1" t="s">
        <v>190</v>
      </c>
      <c r="DR13" s="1" t="s">
        <v>169</v>
      </c>
      <c r="HW13">
        <v>5</v>
      </c>
      <c r="HX13" s="1" t="s">
        <v>129</v>
      </c>
      <c r="HY13" s="1" t="s">
        <v>196</v>
      </c>
    </row>
    <row r="14" spans="1:233" x14ac:dyDescent="0.2">
      <c r="DG14">
        <v>5</v>
      </c>
      <c r="DH14" s="1" t="s">
        <v>196</v>
      </c>
      <c r="DI14" s="1" t="s">
        <v>115</v>
      </c>
      <c r="DJ14" s="1" t="s">
        <v>116</v>
      </c>
      <c r="DK14" s="1" t="s">
        <v>75</v>
      </c>
      <c r="DL14" s="1" t="s">
        <v>190</v>
      </c>
      <c r="DM14" s="1" t="s">
        <v>194</v>
      </c>
      <c r="DN14" s="1" t="s">
        <v>157</v>
      </c>
      <c r="DO14" s="1" t="s">
        <v>191</v>
      </c>
      <c r="DP14" s="1" t="s">
        <v>190</v>
      </c>
      <c r="DQ14" s="1" t="s">
        <v>190</v>
      </c>
      <c r="DR14" s="1" t="s">
        <v>170</v>
      </c>
      <c r="HW14">
        <v>5</v>
      </c>
      <c r="HX14" s="1" t="s">
        <v>130</v>
      </c>
      <c r="HY14" s="1" t="s">
        <v>190</v>
      </c>
    </row>
    <row r="15" spans="1:233" x14ac:dyDescent="0.2">
      <c r="DG15">
        <v>4</v>
      </c>
      <c r="DH15" s="1" t="s">
        <v>67</v>
      </c>
      <c r="DI15" s="1" t="s">
        <v>117</v>
      </c>
      <c r="DJ15" s="1" t="s">
        <v>118</v>
      </c>
      <c r="DK15" s="1" t="s">
        <v>60</v>
      </c>
      <c r="DL15" s="1" t="s">
        <v>187</v>
      </c>
      <c r="DM15" s="1" t="s">
        <v>190</v>
      </c>
      <c r="DN15" s="1" t="s">
        <v>191</v>
      </c>
      <c r="DO15" s="1" t="s">
        <v>191</v>
      </c>
      <c r="DP15" s="1" t="s">
        <v>190</v>
      </c>
      <c r="DQ15" s="1" t="s">
        <v>190</v>
      </c>
      <c r="DR15" s="1" t="s">
        <v>190</v>
      </c>
      <c r="HW15">
        <v>5</v>
      </c>
      <c r="HX15" s="1" t="s">
        <v>131</v>
      </c>
      <c r="HY15" s="1" t="s">
        <v>191</v>
      </c>
    </row>
    <row r="16" spans="1:233" x14ac:dyDescent="0.2">
      <c r="DG16">
        <v>4</v>
      </c>
      <c r="DH16" s="1" t="s">
        <v>67</v>
      </c>
      <c r="DI16" s="1" t="s">
        <v>38</v>
      </c>
      <c r="DJ16" s="1" t="s">
        <v>39</v>
      </c>
      <c r="DK16" s="1" t="s">
        <v>60</v>
      </c>
      <c r="DL16" s="1" t="s">
        <v>187</v>
      </c>
      <c r="DM16" s="1" t="s">
        <v>190</v>
      </c>
      <c r="DN16" s="1" t="s">
        <v>191</v>
      </c>
      <c r="DO16" s="1" t="s">
        <v>191</v>
      </c>
      <c r="DP16" s="1" t="s">
        <v>190</v>
      </c>
      <c r="DQ16" s="1" t="s">
        <v>190</v>
      </c>
      <c r="DR16" s="1" t="s">
        <v>190</v>
      </c>
      <c r="HW16">
        <v>5</v>
      </c>
      <c r="HX16" s="1" t="s">
        <v>132</v>
      </c>
      <c r="HY16" s="1" t="s">
        <v>190</v>
      </c>
    </row>
    <row r="17" spans="1:233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DG17">
        <v>4</v>
      </c>
      <c r="DH17" s="1" t="s">
        <v>67</v>
      </c>
      <c r="DI17" s="1" t="s">
        <v>107</v>
      </c>
      <c r="DJ17" s="1" t="s">
        <v>108</v>
      </c>
      <c r="DK17" s="1" t="s">
        <v>54</v>
      </c>
      <c r="DL17" s="1" t="s">
        <v>190</v>
      </c>
      <c r="DM17" s="1" t="s">
        <v>194</v>
      </c>
      <c r="DN17" s="1" t="s">
        <v>194</v>
      </c>
      <c r="DO17" s="1" t="s">
        <v>191</v>
      </c>
      <c r="DP17" s="1" t="s">
        <v>190</v>
      </c>
      <c r="DQ17" s="1" t="s">
        <v>190</v>
      </c>
      <c r="DR17" s="1" t="s">
        <v>87</v>
      </c>
      <c r="HW17">
        <v>5</v>
      </c>
      <c r="HX17" s="1" t="s">
        <v>133</v>
      </c>
      <c r="HY17" s="1" t="s">
        <v>190</v>
      </c>
    </row>
    <row r="18" spans="1:233" x14ac:dyDescent="0.2">
      <c r="A18" s="7" t="str">
        <f>IF(LEN(TRIM(E18)) = 1, TRIM(E18), "" )</f>
        <v/>
      </c>
      <c r="B18" s="6" t="str">
        <f>IF(LEN(TRIM(E18)) = 2, TRIM(E18), "" )</f>
        <v/>
      </c>
      <c r="C18" s="6" t="str">
        <f>IF(LEN(TRIM(E18)) = 3, TRIM(E18), "" )</f>
        <v/>
      </c>
      <c r="D18" s="6" t="str">
        <f>IF(LEN(TRIM(E18)) = 4, TRIM(E18), "" )</f>
        <v/>
      </c>
      <c r="E18" s="6"/>
      <c r="F18" s="6" t="s">
        <v>202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DG18">
        <v>4</v>
      </c>
      <c r="DH18" s="1" t="s">
        <v>67</v>
      </c>
      <c r="DI18" s="1" t="s">
        <v>109</v>
      </c>
      <c r="DJ18" s="1" t="s">
        <v>110</v>
      </c>
      <c r="DK18" s="1" t="s">
        <v>63</v>
      </c>
      <c r="DL18" s="1" t="s">
        <v>190</v>
      </c>
      <c r="DM18" s="1" t="s">
        <v>194</v>
      </c>
      <c r="DN18" s="1" t="s">
        <v>66</v>
      </c>
      <c r="DO18" s="1" t="s">
        <v>191</v>
      </c>
      <c r="DP18" s="1" t="s">
        <v>190</v>
      </c>
      <c r="DQ18" s="1" t="s">
        <v>190</v>
      </c>
      <c r="DR18" s="1" t="s">
        <v>88</v>
      </c>
      <c r="HW18">
        <v>5</v>
      </c>
      <c r="HX18" s="1" t="s">
        <v>134</v>
      </c>
      <c r="HY18" s="1" t="s">
        <v>190</v>
      </c>
    </row>
    <row r="19" spans="1:233" x14ac:dyDescent="0.2">
      <c r="A19" s="7" t="str">
        <f t="shared" ref="A19:A82" si="0">IF(LEN(TRIM(E19)) = 1, TRIM(E19), "" )</f>
        <v/>
      </c>
      <c r="B19" s="6" t="str">
        <f t="shared" ref="B19:B82" si="1">IF(LEN(TRIM(E19)) = 2, TRIM(E19), "" )</f>
        <v/>
      </c>
      <c r="C19" s="6" t="str">
        <f t="shared" ref="C19:C82" si="2">IF(LEN(TRIM(E19)) = 3, TRIM(E19), "" )</f>
        <v/>
      </c>
      <c r="D19" s="6" t="str">
        <f t="shared" ref="D19:D82" si="3">IF(LEN(TRIM(E19)) = 4, TRIM(E19), "" )</f>
        <v/>
      </c>
      <c r="E19" s="6"/>
      <c r="F19" s="6" t="s">
        <v>202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DG19">
        <v>4</v>
      </c>
      <c r="DH19" s="1" t="s">
        <v>67</v>
      </c>
      <c r="DI19" s="1" t="s">
        <v>111</v>
      </c>
      <c r="DJ19" s="1" t="s">
        <v>112</v>
      </c>
      <c r="DK19" s="1" t="s">
        <v>65</v>
      </c>
      <c r="DL19" s="1" t="s">
        <v>190</v>
      </c>
      <c r="DM19" s="1" t="s">
        <v>194</v>
      </c>
      <c r="DN19" s="1" t="s">
        <v>71</v>
      </c>
      <c r="DO19" s="1" t="s">
        <v>191</v>
      </c>
      <c r="DP19" s="1" t="s">
        <v>190</v>
      </c>
      <c r="DQ19" s="1" t="s">
        <v>190</v>
      </c>
      <c r="DR19" s="1" t="s">
        <v>89</v>
      </c>
      <c r="HW19">
        <v>5</v>
      </c>
      <c r="HX19" s="1" t="s">
        <v>135</v>
      </c>
      <c r="HY19" s="1" t="s">
        <v>190</v>
      </c>
    </row>
    <row r="20" spans="1:233" x14ac:dyDescent="0.2">
      <c r="A20" s="7" t="str">
        <f t="shared" si="0"/>
        <v/>
      </c>
      <c r="B20" s="6" t="str">
        <f t="shared" si="1"/>
        <v/>
      </c>
      <c r="C20" s="6" t="str">
        <f t="shared" si="2"/>
        <v/>
      </c>
      <c r="D20" s="6" t="str">
        <f t="shared" si="3"/>
        <v/>
      </c>
      <c r="E20" s="6"/>
      <c r="F20" s="6" t="s">
        <v>202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DG20">
        <v>4</v>
      </c>
      <c r="DH20" s="1" t="s">
        <v>67</v>
      </c>
      <c r="DI20" s="1" t="s">
        <v>113</v>
      </c>
      <c r="DJ20" s="1" t="s">
        <v>114</v>
      </c>
      <c r="DK20" s="1" t="s">
        <v>68</v>
      </c>
      <c r="DL20" s="1" t="s">
        <v>190</v>
      </c>
      <c r="DM20" s="1" t="s">
        <v>194</v>
      </c>
      <c r="DN20" s="1" t="s">
        <v>152</v>
      </c>
      <c r="DO20" s="1" t="s">
        <v>191</v>
      </c>
      <c r="DP20" s="1" t="s">
        <v>190</v>
      </c>
      <c r="DQ20" s="1" t="s">
        <v>190</v>
      </c>
      <c r="DR20" s="1" t="s">
        <v>90</v>
      </c>
      <c r="HW20">
        <v>5</v>
      </c>
      <c r="HX20" s="1" t="s">
        <v>136</v>
      </c>
      <c r="HY20" s="1" t="s">
        <v>190</v>
      </c>
    </row>
    <row r="21" spans="1:233" x14ac:dyDescent="0.2">
      <c r="A21" s="7" t="str">
        <f t="shared" si="0"/>
        <v/>
      </c>
      <c r="B21" s="6" t="str">
        <f t="shared" si="1"/>
        <v/>
      </c>
      <c r="C21" s="6" t="str">
        <f t="shared" si="2"/>
        <v/>
      </c>
      <c r="D21" s="6" t="str">
        <f t="shared" si="3"/>
        <v/>
      </c>
      <c r="E21" s="6"/>
      <c r="F21" s="6" t="s">
        <v>202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DG21">
        <v>4</v>
      </c>
      <c r="DH21" s="1" t="s">
        <v>67</v>
      </c>
      <c r="DI21" s="1" t="s">
        <v>115</v>
      </c>
      <c r="DJ21" s="1" t="s">
        <v>116</v>
      </c>
      <c r="DK21" s="1" t="s">
        <v>75</v>
      </c>
      <c r="DL21" s="1" t="s">
        <v>190</v>
      </c>
      <c r="DM21" s="1" t="s">
        <v>194</v>
      </c>
      <c r="DN21" s="1" t="s">
        <v>157</v>
      </c>
      <c r="DO21" s="1" t="s">
        <v>191</v>
      </c>
      <c r="DP21" s="1" t="s">
        <v>190</v>
      </c>
      <c r="DQ21" s="1" t="s">
        <v>190</v>
      </c>
      <c r="DR21" s="1" t="s">
        <v>91</v>
      </c>
      <c r="HW21">
        <v>5</v>
      </c>
      <c r="HX21" s="1" t="s">
        <v>137</v>
      </c>
      <c r="HY21" s="1" t="s">
        <v>56</v>
      </c>
    </row>
    <row r="22" spans="1:233" x14ac:dyDescent="0.2">
      <c r="A22" s="7" t="str">
        <f t="shared" si="0"/>
        <v/>
      </c>
      <c r="B22" s="6" t="str">
        <f t="shared" si="1"/>
        <v/>
      </c>
      <c r="C22" s="6" t="str">
        <f t="shared" si="2"/>
        <v/>
      </c>
      <c r="D22" s="6" t="str">
        <f t="shared" si="3"/>
        <v/>
      </c>
      <c r="E22" s="6"/>
      <c r="F22" s="6" t="s">
        <v>202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DG22">
        <v>6</v>
      </c>
      <c r="DH22" s="1" t="s">
        <v>80</v>
      </c>
      <c r="DI22" s="1" t="s">
        <v>196</v>
      </c>
      <c r="DJ22" s="1" t="s">
        <v>64</v>
      </c>
      <c r="DK22" s="1" t="s">
        <v>60</v>
      </c>
      <c r="DL22" s="1" t="s">
        <v>187</v>
      </c>
      <c r="DM22" s="1" t="s">
        <v>190</v>
      </c>
      <c r="DN22" s="1" t="s">
        <v>191</v>
      </c>
      <c r="DO22" s="1" t="s">
        <v>191</v>
      </c>
      <c r="DP22" s="1" t="s">
        <v>190</v>
      </c>
      <c r="DQ22" s="1" t="s">
        <v>190</v>
      </c>
      <c r="DR22" s="1" t="s">
        <v>190</v>
      </c>
      <c r="HW22">
        <v>5</v>
      </c>
      <c r="HX22" s="1" t="s">
        <v>138</v>
      </c>
      <c r="HY22" s="1" t="s">
        <v>56</v>
      </c>
    </row>
    <row r="23" spans="1:233" x14ac:dyDescent="0.2">
      <c r="A23" s="7" t="str">
        <f t="shared" si="0"/>
        <v/>
      </c>
      <c r="B23" s="6" t="str">
        <f t="shared" si="1"/>
        <v/>
      </c>
      <c r="C23" s="6" t="str">
        <f t="shared" si="2"/>
        <v/>
      </c>
      <c r="D23" s="6" t="str">
        <f t="shared" si="3"/>
        <v/>
      </c>
      <c r="E23" s="6"/>
      <c r="F23" s="6" t="s">
        <v>202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DG23">
        <v>6</v>
      </c>
      <c r="DH23" s="1" t="s">
        <v>117</v>
      </c>
      <c r="DI23" s="1" t="s">
        <v>41</v>
      </c>
      <c r="DJ23" s="1" t="s">
        <v>34</v>
      </c>
      <c r="DK23" s="1" t="s">
        <v>60</v>
      </c>
      <c r="DL23" s="1" t="s">
        <v>187</v>
      </c>
      <c r="DM23" s="1" t="s">
        <v>190</v>
      </c>
      <c r="DN23" s="1" t="s">
        <v>191</v>
      </c>
      <c r="DO23" s="1" t="s">
        <v>191</v>
      </c>
      <c r="DP23" s="1" t="s">
        <v>190</v>
      </c>
      <c r="DQ23" s="1" t="s">
        <v>190</v>
      </c>
      <c r="DR23" s="1" t="s">
        <v>190</v>
      </c>
      <c r="HW23">
        <v>5</v>
      </c>
      <c r="HX23" s="1" t="s">
        <v>127</v>
      </c>
      <c r="HY23" s="1" t="s">
        <v>172</v>
      </c>
    </row>
    <row r="24" spans="1:233" x14ac:dyDescent="0.2">
      <c r="A24" s="7" t="str">
        <f t="shared" si="0"/>
        <v/>
      </c>
      <c r="B24" s="6" t="str">
        <f t="shared" si="1"/>
        <v/>
      </c>
      <c r="C24" s="6" t="str">
        <f t="shared" si="2"/>
        <v/>
      </c>
      <c r="D24" s="6" t="str">
        <f t="shared" si="3"/>
        <v/>
      </c>
      <c r="E24" s="6"/>
      <c r="F24" s="6" t="s">
        <v>202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DG24">
        <v>6</v>
      </c>
      <c r="DH24" s="1" t="s">
        <v>117</v>
      </c>
      <c r="DI24" s="1" t="s">
        <v>107</v>
      </c>
      <c r="DJ24" s="1" t="s">
        <v>108</v>
      </c>
      <c r="DK24" s="1" t="s">
        <v>60</v>
      </c>
      <c r="DL24" s="1" t="s">
        <v>187</v>
      </c>
      <c r="DM24" s="1" t="s">
        <v>190</v>
      </c>
      <c r="DN24" s="1" t="s">
        <v>191</v>
      </c>
      <c r="DO24" s="1" t="s">
        <v>191</v>
      </c>
      <c r="DP24" s="1" t="s">
        <v>190</v>
      </c>
      <c r="DQ24" s="1" t="s">
        <v>190</v>
      </c>
      <c r="DR24" s="1" t="s">
        <v>190</v>
      </c>
      <c r="HW24">
        <v>5</v>
      </c>
      <c r="HX24" s="1" t="s">
        <v>139</v>
      </c>
      <c r="HY24" s="1" t="s">
        <v>190</v>
      </c>
    </row>
    <row r="25" spans="1:233" x14ac:dyDescent="0.2">
      <c r="A25" s="7" t="str">
        <f t="shared" si="0"/>
        <v/>
      </c>
      <c r="B25" s="6" t="str">
        <f t="shared" si="1"/>
        <v/>
      </c>
      <c r="C25" s="6" t="str">
        <f t="shared" si="2"/>
        <v/>
      </c>
      <c r="D25" s="6" t="str">
        <f t="shared" si="3"/>
        <v/>
      </c>
      <c r="E25" s="6"/>
      <c r="F25" s="6" t="s">
        <v>202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DG25">
        <v>6</v>
      </c>
      <c r="DH25" s="1" t="s">
        <v>117</v>
      </c>
      <c r="DI25" s="1" t="s">
        <v>109</v>
      </c>
      <c r="DJ25" s="1" t="s">
        <v>110</v>
      </c>
      <c r="DK25" s="1" t="s">
        <v>60</v>
      </c>
      <c r="DL25" s="1" t="s">
        <v>187</v>
      </c>
      <c r="DM25" s="1" t="s">
        <v>190</v>
      </c>
      <c r="DN25" s="1" t="s">
        <v>191</v>
      </c>
      <c r="DO25" s="1" t="s">
        <v>191</v>
      </c>
      <c r="DP25" s="1" t="s">
        <v>190</v>
      </c>
      <c r="DQ25" s="1" t="s">
        <v>190</v>
      </c>
      <c r="DR25" s="1" t="s">
        <v>190</v>
      </c>
      <c r="HW25">
        <v>5</v>
      </c>
      <c r="HX25" s="1" t="s">
        <v>140</v>
      </c>
      <c r="HY25" s="1" t="s">
        <v>190</v>
      </c>
    </row>
    <row r="26" spans="1:233" x14ac:dyDescent="0.2">
      <c r="A26" s="7" t="str">
        <f t="shared" si="0"/>
        <v/>
      </c>
      <c r="B26" s="6" t="str">
        <f t="shared" si="1"/>
        <v/>
      </c>
      <c r="C26" s="6" t="str">
        <f t="shared" si="2"/>
        <v/>
      </c>
      <c r="D26" s="6" t="str">
        <f t="shared" si="3"/>
        <v/>
      </c>
      <c r="E26" s="6"/>
      <c r="F26" s="6" t="s">
        <v>202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DG26">
        <v>6</v>
      </c>
      <c r="DH26" s="1" t="s">
        <v>105</v>
      </c>
      <c r="DI26" s="1" t="s">
        <v>52</v>
      </c>
      <c r="DJ26" s="1" t="s">
        <v>53</v>
      </c>
      <c r="DK26" s="1" t="s">
        <v>60</v>
      </c>
      <c r="DL26" s="1" t="s">
        <v>187</v>
      </c>
      <c r="DM26" s="1" t="s">
        <v>190</v>
      </c>
      <c r="DN26" s="1" t="s">
        <v>191</v>
      </c>
      <c r="DO26" s="1" t="s">
        <v>191</v>
      </c>
      <c r="DP26" s="1" t="s">
        <v>190</v>
      </c>
      <c r="DQ26" s="1" t="s">
        <v>190</v>
      </c>
      <c r="DR26" s="1" t="s">
        <v>190</v>
      </c>
      <c r="HW26">
        <v>5</v>
      </c>
      <c r="HX26" s="1" t="s">
        <v>141</v>
      </c>
      <c r="HY26" s="1" t="s">
        <v>190</v>
      </c>
    </row>
    <row r="27" spans="1:233" x14ac:dyDescent="0.2">
      <c r="A27" s="7" t="str">
        <f t="shared" si="0"/>
        <v/>
      </c>
      <c r="B27" s="6" t="str">
        <f t="shared" si="1"/>
        <v/>
      </c>
      <c r="C27" s="6" t="str">
        <f t="shared" si="2"/>
        <v/>
      </c>
      <c r="D27" s="6" t="str">
        <f t="shared" si="3"/>
        <v/>
      </c>
      <c r="E27" s="6"/>
      <c r="F27" s="6" t="s">
        <v>202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DG27">
        <v>6</v>
      </c>
      <c r="DH27" s="1" t="s">
        <v>105</v>
      </c>
      <c r="DI27" s="1" t="s">
        <v>107</v>
      </c>
      <c r="DJ27" s="1" t="s">
        <v>108</v>
      </c>
      <c r="DK27" s="1" t="s">
        <v>60</v>
      </c>
      <c r="DL27" s="1" t="s">
        <v>187</v>
      </c>
      <c r="DM27" s="1" t="s">
        <v>190</v>
      </c>
      <c r="DN27" s="1" t="s">
        <v>191</v>
      </c>
      <c r="DO27" s="1" t="s">
        <v>191</v>
      </c>
      <c r="DP27" s="1" t="s">
        <v>190</v>
      </c>
      <c r="DQ27" s="1" t="s">
        <v>190</v>
      </c>
      <c r="DR27" s="1" t="s">
        <v>190</v>
      </c>
      <c r="HW27">
        <v>5</v>
      </c>
      <c r="HX27" s="1" t="s">
        <v>142</v>
      </c>
      <c r="HY27" s="1" t="s">
        <v>171</v>
      </c>
    </row>
    <row r="28" spans="1:233" x14ac:dyDescent="0.2">
      <c r="A28" s="7" t="str">
        <f t="shared" si="0"/>
        <v/>
      </c>
      <c r="B28" s="6" t="str">
        <f t="shared" si="1"/>
        <v/>
      </c>
      <c r="C28" s="6" t="str">
        <f t="shared" si="2"/>
        <v/>
      </c>
      <c r="D28" s="6" t="str">
        <f t="shared" si="3"/>
        <v/>
      </c>
      <c r="E28" s="6"/>
      <c r="F28" s="6" t="s">
        <v>202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DG28">
        <v>6</v>
      </c>
      <c r="DH28" s="1" t="s">
        <v>105</v>
      </c>
      <c r="DI28" s="1" t="s">
        <v>109</v>
      </c>
      <c r="DJ28" s="1" t="s">
        <v>110</v>
      </c>
      <c r="DK28" s="1" t="s">
        <v>60</v>
      </c>
      <c r="DL28" s="1" t="s">
        <v>187</v>
      </c>
      <c r="DM28" s="1" t="s">
        <v>190</v>
      </c>
      <c r="DN28" s="1" t="s">
        <v>191</v>
      </c>
      <c r="DO28" s="1" t="s">
        <v>191</v>
      </c>
      <c r="DP28" s="1" t="s">
        <v>190</v>
      </c>
      <c r="DQ28" s="1" t="s">
        <v>190</v>
      </c>
      <c r="DR28" s="1" t="s">
        <v>190</v>
      </c>
      <c r="HW28">
        <v>5</v>
      </c>
      <c r="HX28" s="1" t="s">
        <v>143</v>
      </c>
      <c r="HY28" s="1" t="s">
        <v>190</v>
      </c>
    </row>
    <row r="29" spans="1:233" x14ac:dyDescent="0.2">
      <c r="A29" s="7" t="str">
        <f t="shared" si="0"/>
        <v/>
      </c>
      <c r="B29" s="6" t="str">
        <f t="shared" si="1"/>
        <v/>
      </c>
      <c r="C29" s="6" t="str">
        <f t="shared" si="2"/>
        <v/>
      </c>
      <c r="D29" s="6" t="str">
        <f t="shared" si="3"/>
        <v/>
      </c>
      <c r="E29" s="6"/>
      <c r="F29" s="6" t="s">
        <v>202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DG29">
        <v>6</v>
      </c>
      <c r="DH29" s="1" t="s">
        <v>105</v>
      </c>
      <c r="DI29" s="1" t="s">
        <v>111</v>
      </c>
      <c r="DJ29" s="1" t="s">
        <v>35</v>
      </c>
      <c r="DK29" s="1" t="s">
        <v>60</v>
      </c>
      <c r="DL29" s="1" t="s">
        <v>187</v>
      </c>
      <c r="DM29" s="1" t="s">
        <v>190</v>
      </c>
      <c r="DN29" s="1" t="s">
        <v>191</v>
      </c>
      <c r="DO29" s="1" t="s">
        <v>191</v>
      </c>
      <c r="DP29" s="1" t="s">
        <v>190</v>
      </c>
      <c r="DQ29" s="1" t="s">
        <v>190</v>
      </c>
      <c r="DR29" s="1" t="s">
        <v>190</v>
      </c>
      <c r="HW29">
        <v>5</v>
      </c>
      <c r="HX29" s="1" t="s">
        <v>144</v>
      </c>
      <c r="HY29" s="1" t="s">
        <v>190</v>
      </c>
    </row>
    <row r="30" spans="1:233" x14ac:dyDescent="0.2">
      <c r="A30" s="4" t="str">
        <f t="shared" si="0"/>
        <v/>
      </c>
      <c r="B30" s="5" t="str">
        <f t="shared" si="1"/>
        <v/>
      </c>
      <c r="C30" s="5" t="str">
        <f t="shared" si="2"/>
        <v/>
      </c>
      <c r="D30" s="5" t="str">
        <f t="shared" si="3"/>
        <v/>
      </c>
      <c r="E30" s="5"/>
      <c r="F30" s="5" t="s">
        <v>202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DG30">
        <v>6</v>
      </c>
      <c r="DH30" s="1" t="s">
        <v>103</v>
      </c>
      <c r="DI30" s="1" t="s">
        <v>52</v>
      </c>
      <c r="DJ30" s="1" t="s">
        <v>53</v>
      </c>
      <c r="DK30" s="1" t="s">
        <v>60</v>
      </c>
      <c r="DL30" s="1" t="s">
        <v>187</v>
      </c>
      <c r="DM30" s="1" t="s">
        <v>190</v>
      </c>
      <c r="DN30" s="1" t="s">
        <v>191</v>
      </c>
      <c r="DO30" s="1" t="s">
        <v>191</v>
      </c>
      <c r="DP30" s="1" t="s">
        <v>190</v>
      </c>
      <c r="DQ30" s="1" t="s">
        <v>190</v>
      </c>
      <c r="DR30" s="1" t="s">
        <v>190</v>
      </c>
      <c r="HW30">
        <v>5</v>
      </c>
      <c r="HX30" s="1" t="s">
        <v>145</v>
      </c>
      <c r="HY30" s="1" t="s">
        <v>191</v>
      </c>
    </row>
    <row r="31" spans="1:233" x14ac:dyDescent="0.2">
      <c r="A31" s="4" t="str">
        <f t="shared" si="0"/>
        <v/>
      </c>
      <c r="B31" s="5" t="str">
        <f t="shared" si="1"/>
        <v/>
      </c>
      <c r="C31" s="5" t="str">
        <f t="shared" si="2"/>
        <v/>
      </c>
      <c r="D31" s="5" t="str">
        <f t="shared" si="3"/>
        <v/>
      </c>
      <c r="E31" s="5"/>
      <c r="F31" s="5" t="s">
        <v>202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DG31">
        <v>6</v>
      </c>
      <c r="DH31" s="1" t="s">
        <v>103</v>
      </c>
      <c r="DI31" s="1" t="s">
        <v>105</v>
      </c>
      <c r="DJ31" s="1" t="s">
        <v>106</v>
      </c>
      <c r="DK31" s="1" t="s">
        <v>60</v>
      </c>
      <c r="DL31" s="1" t="s">
        <v>187</v>
      </c>
      <c r="DM31" s="1" t="s">
        <v>190</v>
      </c>
      <c r="DN31" s="1" t="s">
        <v>191</v>
      </c>
      <c r="DO31" s="1" t="s">
        <v>191</v>
      </c>
      <c r="DP31" s="1" t="s">
        <v>190</v>
      </c>
      <c r="DQ31" s="1" t="s">
        <v>190</v>
      </c>
      <c r="DR31" s="1" t="s">
        <v>190</v>
      </c>
      <c r="HW31">
        <v>5</v>
      </c>
      <c r="HX31" s="1" t="s">
        <v>146</v>
      </c>
      <c r="HY31" s="1" t="s">
        <v>187</v>
      </c>
    </row>
    <row r="32" spans="1:233" x14ac:dyDescent="0.2">
      <c r="A32" s="4" t="str">
        <f t="shared" si="0"/>
        <v/>
      </c>
      <c r="B32" s="5" t="str">
        <f t="shared" si="1"/>
        <v/>
      </c>
      <c r="C32" s="5" t="str">
        <f t="shared" si="2"/>
        <v/>
      </c>
      <c r="D32" s="5" t="str">
        <f t="shared" si="3"/>
        <v/>
      </c>
      <c r="E32" s="5"/>
      <c r="F32" s="5" t="s">
        <v>202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DG32">
        <v>6</v>
      </c>
      <c r="DH32" s="1" t="s">
        <v>103</v>
      </c>
      <c r="DI32" s="1" t="s">
        <v>107</v>
      </c>
      <c r="DJ32" s="1" t="s">
        <v>108</v>
      </c>
      <c r="DK32" s="1" t="s">
        <v>60</v>
      </c>
      <c r="DL32" s="1" t="s">
        <v>187</v>
      </c>
      <c r="DM32" s="1" t="s">
        <v>190</v>
      </c>
      <c r="DN32" s="1" t="s">
        <v>191</v>
      </c>
      <c r="DO32" s="1" t="s">
        <v>191</v>
      </c>
      <c r="DP32" s="1" t="s">
        <v>190</v>
      </c>
      <c r="DQ32" s="1" t="s">
        <v>190</v>
      </c>
      <c r="DR32" s="1" t="s">
        <v>190</v>
      </c>
      <c r="HW32">
        <v>5</v>
      </c>
      <c r="HX32" s="1" t="s">
        <v>147</v>
      </c>
      <c r="HY32" s="1" t="s">
        <v>187</v>
      </c>
    </row>
    <row r="33" spans="1:233" x14ac:dyDescent="0.2">
      <c r="A33" s="4" t="str">
        <f t="shared" si="0"/>
        <v/>
      </c>
      <c r="B33" s="5" t="str">
        <f t="shared" si="1"/>
        <v/>
      </c>
      <c r="C33" s="5" t="str">
        <f t="shared" si="2"/>
        <v/>
      </c>
      <c r="D33" s="5" t="str">
        <f t="shared" si="3"/>
        <v/>
      </c>
      <c r="E33" s="5"/>
      <c r="F33" s="5" t="s">
        <v>202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DG33">
        <v>6</v>
      </c>
      <c r="DH33" s="1" t="s">
        <v>103</v>
      </c>
      <c r="DI33" s="1" t="s">
        <v>109</v>
      </c>
      <c r="DJ33" s="1" t="s">
        <v>110</v>
      </c>
      <c r="DK33" s="1" t="s">
        <v>60</v>
      </c>
      <c r="DL33" s="1" t="s">
        <v>187</v>
      </c>
      <c r="DM33" s="1" t="s">
        <v>190</v>
      </c>
      <c r="DN33" s="1" t="s">
        <v>191</v>
      </c>
      <c r="DO33" s="1" t="s">
        <v>191</v>
      </c>
      <c r="DP33" s="1" t="s">
        <v>190</v>
      </c>
      <c r="DQ33" s="1" t="s">
        <v>190</v>
      </c>
      <c r="DR33" s="1" t="s">
        <v>190</v>
      </c>
      <c r="HW33">
        <v>5</v>
      </c>
      <c r="HX33" s="1" t="s">
        <v>148</v>
      </c>
      <c r="HY33" s="1" t="s">
        <v>188</v>
      </c>
    </row>
    <row r="34" spans="1:233" x14ac:dyDescent="0.2">
      <c r="A34" s="4" t="str">
        <f t="shared" si="0"/>
        <v/>
      </c>
      <c r="B34" s="5" t="str">
        <f t="shared" si="1"/>
        <v/>
      </c>
      <c r="C34" s="5" t="str">
        <f t="shared" si="2"/>
        <v/>
      </c>
      <c r="D34" s="5" t="str">
        <f t="shared" si="3"/>
        <v/>
      </c>
      <c r="E34" s="5"/>
      <c r="F34" s="5" t="s">
        <v>202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DG34">
        <v>6</v>
      </c>
      <c r="DH34" s="1" t="s">
        <v>103</v>
      </c>
      <c r="DI34" s="1" t="s">
        <v>111</v>
      </c>
      <c r="DJ34" s="1" t="s">
        <v>35</v>
      </c>
      <c r="DK34" s="1" t="s">
        <v>60</v>
      </c>
      <c r="DL34" s="1" t="s">
        <v>187</v>
      </c>
      <c r="DM34" s="1" t="s">
        <v>190</v>
      </c>
      <c r="DN34" s="1" t="s">
        <v>191</v>
      </c>
      <c r="DO34" s="1" t="s">
        <v>191</v>
      </c>
      <c r="DP34" s="1" t="s">
        <v>190</v>
      </c>
      <c r="DQ34" s="1" t="s">
        <v>190</v>
      </c>
      <c r="DR34" s="1" t="s">
        <v>190</v>
      </c>
      <c r="HW34">
        <v>4</v>
      </c>
      <c r="HX34" s="1" t="s">
        <v>119</v>
      </c>
      <c r="HY34" s="1" t="s">
        <v>187</v>
      </c>
    </row>
    <row r="35" spans="1:233" x14ac:dyDescent="0.2">
      <c r="A35" s="4" t="str">
        <f t="shared" si="0"/>
        <v/>
      </c>
      <c r="B35" s="5" t="str">
        <f t="shared" si="1"/>
        <v/>
      </c>
      <c r="C35" s="5" t="str">
        <f t="shared" si="2"/>
        <v/>
      </c>
      <c r="D35" s="5" t="str">
        <f t="shared" si="3"/>
        <v/>
      </c>
      <c r="E35" s="5"/>
      <c r="F35" s="5" t="s">
        <v>202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DG35">
        <v>6</v>
      </c>
      <c r="DH35" s="1" t="s">
        <v>43</v>
      </c>
      <c r="DI35" s="1" t="s">
        <v>198</v>
      </c>
      <c r="DJ35" s="1" t="s">
        <v>199</v>
      </c>
      <c r="DK35" s="1" t="s">
        <v>60</v>
      </c>
      <c r="DL35" s="1" t="s">
        <v>187</v>
      </c>
      <c r="DM35" s="1" t="s">
        <v>190</v>
      </c>
      <c r="DN35" s="1" t="s">
        <v>191</v>
      </c>
      <c r="DO35" s="1" t="s">
        <v>191</v>
      </c>
      <c r="DP35" s="1" t="s">
        <v>190</v>
      </c>
      <c r="DQ35" s="1" t="s">
        <v>190</v>
      </c>
      <c r="DR35" s="1" t="s">
        <v>190</v>
      </c>
      <c r="HW35">
        <v>4</v>
      </c>
      <c r="HX35" s="1" t="s">
        <v>120</v>
      </c>
      <c r="HY35" s="1" t="s">
        <v>190</v>
      </c>
    </row>
    <row r="36" spans="1:233" x14ac:dyDescent="0.2">
      <c r="A36" s="4" t="str">
        <f t="shared" si="0"/>
        <v/>
      </c>
      <c r="B36" s="5" t="str">
        <f t="shared" si="1"/>
        <v/>
      </c>
      <c r="C36" s="5" t="str">
        <f t="shared" si="2"/>
        <v/>
      </c>
      <c r="D36" s="5" t="str">
        <f t="shared" si="3"/>
        <v/>
      </c>
      <c r="E36" s="5"/>
      <c r="F36" s="5" t="s">
        <v>202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DG36">
        <v>6</v>
      </c>
      <c r="DH36" s="1" t="s">
        <v>43</v>
      </c>
      <c r="DI36" s="1" t="s">
        <v>200</v>
      </c>
      <c r="DJ36" s="1" t="s">
        <v>201</v>
      </c>
      <c r="DK36" s="1" t="s">
        <v>60</v>
      </c>
      <c r="DL36" s="1" t="s">
        <v>187</v>
      </c>
      <c r="DM36" s="1" t="s">
        <v>190</v>
      </c>
      <c r="DN36" s="1" t="s">
        <v>191</v>
      </c>
      <c r="DO36" s="1" t="s">
        <v>191</v>
      </c>
      <c r="DP36" s="1" t="s">
        <v>190</v>
      </c>
      <c r="DQ36" s="1" t="s">
        <v>190</v>
      </c>
      <c r="DR36" s="1" t="s">
        <v>190</v>
      </c>
      <c r="HW36">
        <v>4</v>
      </c>
      <c r="HX36" s="1" t="s">
        <v>121</v>
      </c>
      <c r="HY36" s="1" t="s">
        <v>190</v>
      </c>
    </row>
    <row r="37" spans="1:233" x14ac:dyDescent="0.2">
      <c r="A37" s="4" t="str">
        <f t="shared" si="0"/>
        <v/>
      </c>
      <c r="B37" s="5" t="str">
        <f t="shared" si="1"/>
        <v/>
      </c>
      <c r="C37" s="5" t="str">
        <f t="shared" si="2"/>
        <v/>
      </c>
      <c r="D37" s="5" t="str">
        <f t="shared" si="3"/>
        <v/>
      </c>
      <c r="E37" s="5"/>
      <c r="F37" s="5" t="s">
        <v>202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DG37">
        <v>6</v>
      </c>
      <c r="DH37" s="1" t="s">
        <v>43</v>
      </c>
      <c r="DI37" s="1" t="s">
        <v>107</v>
      </c>
      <c r="DJ37" s="1" t="s">
        <v>108</v>
      </c>
      <c r="DK37" s="1" t="s">
        <v>60</v>
      </c>
      <c r="DL37" s="1" t="s">
        <v>187</v>
      </c>
      <c r="DM37" s="1" t="s">
        <v>190</v>
      </c>
      <c r="DN37" s="1" t="s">
        <v>191</v>
      </c>
      <c r="DO37" s="1" t="s">
        <v>191</v>
      </c>
      <c r="DP37" s="1" t="s">
        <v>190</v>
      </c>
      <c r="DQ37" s="1" t="s">
        <v>190</v>
      </c>
      <c r="DR37" s="1" t="s">
        <v>190</v>
      </c>
      <c r="HW37">
        <v>4</v>
      </c>
      <c r="HX37" s="1" t="s">
        <v>122</v>
      </c>
      <c r="HY37" s="1" t="s">
        <v>188</v>
      </c>
    </row>
    <row r="38" spans="1:233" x14ac:dyDescent="0.2">
      <c r="A38" s="4" t="str">
        <f t="shared" si="0"/>
        <v/>
      </c>
      <c r="B38" s="5" t="str">
        <f t="shared" si="1"/>
        <v/>
      </c>
      <c r="C38" s="5" t="str">
        <f t="shared" si="2"/>
        <v/>
      </c>
      <c r="D38" s="5" t="str">
        <f t="shared" si="3"/>
        <v/>
      </c>
      <c r="E38" s="5"/>
      <c r="F38" s="5" t="s">
        <v>202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DG38">
        <v>6</v>
      </c>
      <c r="DH38" s="1" t="s">
        <v>43</v>
      </c>
      <c r="DI38" s="1" t="s">
        <v>109</v>
      </c>
      <c r="DJ38" s="1" t="s">
        <v>110</v>
      </c>
      <c r="DK38" s="1" t="s">
        <v>60</v>
      </c>
      <c r="DL38" s="1" t="s">
        <v>187</v>
      </c>
      <c r="DM38" s="1" t="s">
        <v>190</v>
      </c>
      <c r="DN38" s="1" t="s">
        <v>191</v>
      </c>
      <c r="DO38" s="1" t="s">
        <v>191</v>
      </c>
      <c r="DP38" s="1" t="s">
        <v>190</v>
      </c>
      <c r="DQ38" s="1" t="s">
        <v>190</v>
      </c>
      <c r="DR38" s="1" t="s">
        <v>190</v>
      </c>
      <c r="HW38">
        <v>4</v>
      </c>
      <c r="HX38" s="1" t="s">
        <v>123</v>
      </c>
      <c r="HY38" s="1" t="s">
        <v>190</v>
      </c>
    </row>
    <row r="39" spans="1:233" x14ac:dyDescent="0.2">
      <c r="A39" s="4" t="str">
        <f t="shared" si="0"/>
        <v/>
      </c>
      <c r="B39" s="5" t="str">
        <f t="shared" si="1"/>
        <v/>
      </c>
      <c r="C39" s="5" t="str">
        <f t="shared" si="2"/>
        <v/>
      </c>
      <c r="D39" s="5" t="str">
        <f t="shared" si="3"/>
        <v/>
      </c>
      <c r="E39" s="5"/>
      <c r="F39" s="5" t="s">
        <v>202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DG39">
        <v>6</v>
      </c>
      <c r="DH39" s="1" t="s">
        <v>43</v>
      </c>
      <c r="DI39" s="1" t="s">
        <v>111</v>
      </c>
      <c r="DJ39" s="1" t="s">
        <v>35</v>
      </c>
      <c r="DK39" s="1" t="s">
        <v>60</v>
      </c>
      <c r="DL39" s="1" t="s">
        <v>187</v>
      </c>
      <c r="DM39" s="1" t="s">
        <v>190</v>
      </c>
      <c r="DN39" s="1" t="s">
        <v>191</v>
      </c>
      <c r="DO39" s="1" t="s">
        <v>191</v>
      </c>
      <c r="DP39" s="1" t="s">
        <v>190</v>
      </c>
      <c r="DQ39" s="1" t="s">
        <v>190</v>
      </c>
      <c r="DR39" s="1" t="s">
        <v>190</v>
      </c>
      <c r="HW39">
        <v>4</v>
      </c>
      <c r="HX39" s="1" t="s">
        <v>124</v>
      </c>
      <c r="HY39" s="1" t="s">
        <v>188</v>
      </c>
    </row>
    <row r="40" spans="1:233" x14ac:dyDescent="0.2">
      <c r="A40" s="4" t="str">
        <f t="shared" si="0"/>
        <v/>
      </c>
      <c r="B40" s="5" t="str">
        <f t="shared" si="1"/>
        <v/>
      </c>
      <c r="C40" s="5" t="str">
        <f t="shared" si="2"/>
        <v/>
      </c>
      <c r="D40" s="5" t="str">
        <f t="shared" si="3"/>
        <v/>
      </c>
      <c r="E40" s="5"/>
      <c r="F40" s="5" t="s">
        <v>202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DG40">
        <v>6</v>
      </c>
      <c r="DH40" s="1" t="s">
        <v>43</v>
      </c>
      <c r="DI40" s="1" t="s">
        <v>113</v>
      </c>
      <c r="DJ40" s="1" t="s">
        <v>36</v>
      </c>
      <c r="DK40" s="1" t="s">
        <v>60</v>
      </c>
      <c r="DL40" s="1" t="s">
        <v>187</v>
      </c>
      <c r="DM40" s="1" t="s">
        <v>190</v>
      </c>
      <c r="DN40" s="1" t="s">
        <v>191</v>
      </c>
      <c r="DO40" s="1" t="s">
        <v>191</v>
      </c>
      <c r="DP40" s="1" t="s">
        <v>190</v>
      </c>
      <c r="DQ40" s="1" t="s">
        <v>190</v>
      </c>
      <c r="DR40" s="1" t="s">
        <v>190</v>
      </c>
      <c r="HW40">
        <v>4</v>
      </c>
      <c r="HX40" s="1" t="s">
        <v>125</v>
      </c>
      <c r="HY40" s="1" t="s">
        <v>190</v>
      </c>
    </row>
    <row r="41" spans="1:233" x14ac:dyDescent="0.2">
      <c r="A41" s="4" t="str">
        <f t="shared" si="0"/>
        <v/>
      </c>
      <c r="B41" s="5" t="str">
        <f t="shared" si="1"/>
        <v/>
      </c>
      <c r="C41" s="5" t="str">
        <f t="shared" si="2"/>
        <v/>
      </c>
      <c r="D41" s="5" t="str">
        <f t="shared" si="3"/>
        <v/>
      </c>
      <c r="E41" s="5"/>
      <c r="F41" s="5" t="s">
        <v>202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DG41">
        <v>6</v>
      </c>
      <c r="DH41" s="1" t="s">
        <v>43</v>
      </c>
      <c r="DI41" s="1" t="s">
        <v>115</v>
      </c>
      <c r="DJ41" s="1" t="s">
        <v>37</v>
      </c>
      <c r="DK41" s="1" t="s">
        <v>60</v>
      </c>
      <c r="DL41" s="1" t="s">
        <v>187</v>
      </c>
      <c r="DM41" s="1" t="s">
        <v>190</v>
      </c>
      <c r="DN41" s="1" t="s">
        <v>191</v>
      </c>
      <c r="DO41" s="1" t="s">
        <v>191</v>
      </c>
      <c r="DP41" s="1" t="s">
        <v>190</v>
      </c>
      <c r="DQ41" s="1" t="s">
        <v>190</v>
      </c>
      <c r="DR41" s="1" t="s">
        <v>190</v>
      </c>
      <c r="HW41">
        <v>4</v>
      </c>
      <c r="HX41" s="1" t="s">
        <v>126</v>
      </c>
      <c r="HY41" s="1" t="s">
        <v>92</v>
      </c>
    </row>
    <row r="42" spans="1:233" x14ac:dyDescent="0.2">
      <c r="A42" s="4" t="str">
        <f t="shared" si="0"/>
        <v/>
      </c>
      <c r="B42" s="5" t="str">
        <f t="shared" si="1"/>
        <v/>
      </c>
      <c r="C42" s="5" t="str">
        <f t="shared" si="2"/>
        <v/>
      </c>
      <c r="D42" s="5" t="str">
        <f t="shared" si="3"/>
        <v/>
      </c>
      <c r="E42" s="5"/>
      <c r="F42" s="5" t="s">
        <v>202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DG42">
        <v>6</v>
      </c>
      <c r="DH42" s="1" t="s">
        <v>196</v>
      </c>
      <c r="DI42" s="1" t="s">
        <v>98</v>
      </c>
      <c r="DJ42" s="1" t="s">
        <v>0</v>
      </c>
      <c r="DK42" s="1" t="s">
        <v>60</v>
      </c>
      <c r="DL42" s="1" t="s">
        <v>187</v>
      </c>
      <c r="DM42" s="1" t="s">
        <v>190</v>
      </c>
      <c r="DN42" s="1" t="s">
        <v>191</v>
      </c>
      <c r="DO42" s="1" t="s">
        <v>191</v>
      </c>
      <c r="DP42" s="1" t="s">
        <v>190</v>
      </c>
      <c r="DQ42" s="1" t="s">
        <v>190</v>
      </c>
      <c r="DR42" s="1" t="s">
        <v>190</v>
      </c>
      <c r="HW42">
        <v>4</v>
      </c>
      <c r="HX42" s="1" t="s">
        <v>128</v>
      </c>
      <c r="HY42" s="1" t="s">
        <v>84</v>
      </c>
    </row>
    <row r="43" spans="1:233" x14ac:dyDescent="0.2">
      <c r="A43" s="4" t="str">
        <f t="shared" si="0"/>
        <v/>
      </c>
      <c r="B43" s="5" t="str">
        <f t="shared" si="1"/>
        <v/>
      </c>
      <c r="C43" s="5" t="str">
        <f t="shared" si="2"/>
        <v/>
      </c>
      <c r="D43" s="5" t="str">
        <f t="shared" si="3"/>
        <v/>
      </c>
      <c r="E43" s="5"/>
      <c r="F43" s="5" t="s">
        <v>202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DG43">
        <v>6</v>
      </c>
      <c r="DH43" s="1" t="s">
        <v>196</v>
      </c>
      <c r="DI43" s="1" t="s">
        <v>99</v>
      </c>
      <c r="DJ43" s="1" t="s">
        <v>100</v>
      </c>
      <c r="DK43" s="1" t="s">
        <v>60</v>
      </c>
      <c r="DL43" s="1" t="s">
        <v>187</v>
      </c>
      <c r="DM43" s="1" t="s">
        <v>190</v>
      </c>
      <c r="DN43" s="1" t="s">
        <v>191</v>
      </c>
      <c r="DO43" s="1" t="s">
        <v>191</v>
      </c>
      <c r="DP43" s="1" t="s">
        <v>190</v>
      </c>
      <c r="DQ43" s="1" t="s">
        <v>190</v>
      </c>
      <c r="DR43" s="1" t="s">
        <v>190</v>
      </c>
      <c r="HW43">
        <v>4</v>
      </c>
      <c r="HX43" s="1" t="s">
        <v>129</v>
      </c>
      <c r="HY43" s="1" t="s">
        <v>67</v>
      </c>
    </row>
    <row r="44" spans="1:233" x14ac:dyDescent="0.2">
      <c r="A44" s="4" t="str">
        <f t="shared" si="0"/>
        <v/>
      </c>
      <c r="B44" s="5" t="str">
        <f t="shared" si="1"/>
        <v/>
      </c>
      <c r="C44" s="5" t="str">
        <f t="shared" si="2"/>
        <v/>
      </c>
      <c r="D44" s="5" t="str">
        <f t="shared" si="3"/>
        <v/>
      </c>
      <c r="E44" s="5"/>
      <c r="F44" s="5" t="s">
        <v>202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DG44">
        <v>6</v>
      </c>
      <c r="DH44" s="1" t="s">
        <v>196</v>
      </c>
      <c r="DI44" s="1" t="s">
        <v>52</v>
      </c>
      <c r="DJ44" s="1" t="s">
        <v>53</v>
      </c>
      <c r="DK44" s="1" t="s">
        <v>60</v>
      </c>
      <c r="DL44" s="1" t="s">
        <v>187</v>
      </c>
      <c r="DM44" s="1" t="s">
        <v>190</v>
      </c>
      <c r="DN44" s="1" t="s">
        <v>191</v>
      </c>
      <c r="DO44" s="1" t="s">
        <v>191</v>
      </c>
      <c r="DP44" s="1" t="s">
        <v>190</v>
      </c>
      <c r="DQ44" s="1" t="s">
        <v>190</v>
      </c>
      <c r="DR44" s="1" t="s">
        <v>190</v>
      </c>
      <c r="HW44">
        <v>4</v>
      </c>
      <c r="HX44" s="1" t="s">
        <v>130</v>
      </c>
      <c r="HY44" s="1" t="s">
        <v>190</v>
      </c>
    </row>
    <row r="45" spans="1:233" x14ac:dyDescent="0.2">
      <c r="A45" s="4" t="str">
        <f t="shared" si="0"/>
        <v/>
      </c>
      <c r="B45" s="5" t="str">
        <f t="shared" si="1"/>
        <v/>
      </c>
      <c r="C45" s="5" t="str">
        <f t="shared" si="2"/>
        <v/>
      </c>
      <c r="D45" s="5" t="str">
        <f t="shared" si="3"/>
        <v/>
      </c>
      <c r="E45" s="5"/>
      <c r="F45" s="5" t="s">
        <v>202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DG45">
        <v>6</v>
      </c>
      <c r="DH45" s="1" t="s">
        <v>196</v>
      </c>
      <c r="DI45" s="1" t="s">
        <v>101</v>
      </c>
      <c r="DJ45" s="1" t="s">
        <v>102</v>
      </c>
      <c r="DK45" s="1" t="s">
        <v>60</v>
      </c>
      <c r="DL45" s="1" t="s">
        <v>187</v>
      </c>
      <c r="DM45" s="1" t="s">
        <v>190</v>
      </c>
      <c r="DN45" s="1" t="s">
        <v>191</v>
      </c>
      <c r="DO45" s="1" t="s">
        <v>191</v>
      </c>
      <c r="DP45" s="1" t="s">
        <v>190</v>
      </c>
      <c r="DQ45" s="1" t="s">
        <v>190</v>
      </c>
      <c r="DR45" s="1" t="s">
        <v>190</v>
      </c>
      <c r="HW45">
        <v>4</v>
      </c>
      <c r="HX45" s="1" t="s">
        <v>131</v>
      </c>
      <c r="HY45" s="1" t="s">
        <v>191</v>
      </c>
    </row>
    <row r="46" spans="1:233" x14ac:dyDescent="0.2">
      <c r="A46" s="4" t="str">
        <f t="shared" si="0"/>
        <v/>
      </c>
      <c r="B46" s="5" t="str">
        <f t="shared" si="1"/>
        <v/>
      </c>
      <c r="C46" s="5" t="str">
        <f t="shared" si="2"/>
        <v/>
      </c>
      <c r="D46" s="5" t="str">
        <f t="shared" si="3"/>
        <v/>
      </c>
      <c r="E46" s="5"/>
      <c r="F46" s="5" t="s">
        <v>202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DG46">
        <v>6</v>
      </c>
      <c r="DH46" s="1" t="s">
        <v>196</v>
      </c>
      <c r="DI46" s="1" t="s">
        <v>103</v>
      </c>
      <c r="DJ46" s="1" t="s">
        <v>104</v>
      </c>
      <c r="DK46" s="1" t="s">
        <v>60</v>
      </c>
      <c r="DL46" s="1" t="s">
        <v>187</v>
      </c>
      <c r="DM46" s="1" t="s">
        <v>190</v>
      </c>
      <c r="DN46" s="1" t="s">
        <v>191</v>
      </c>
      <c r="DO46" s="1" t="s">
        <v>191</v>
      </c>
      <c r="DP46" s="1" t="s">
        <v>190</v>
      </c>
      <c r="DQ46" s="1" t="s">
        <v>190</v>
      </c>
      <c r="DR46" s="1" t="s">
        <v>190</v>
      </c>
      <c r="HW46">
        <v>4</v>
      </c>
      <c r="HX46" s="1" t="s">
        <v>132</v>
      </c>
      <c r="HY46" s="1" t="s">
        <v>190</v>
      </c>
    </row>
    <row r="47" spans="1:233" x14ac:dyDescent="0.2">
      <c r="A47" s="4" t="str">
        <f t="shared" si="0"/>
        <v/>
      </c>
      <c r="B47" s="5" t="str">
        <f t="shared" si="1"/>
        <v/>
      </c>
      <c r="C47" s="5" t="str">
        <f t="shared" si="2"/>
        <v/>
      </c>
      <c r="D47" s="5" t="str">
        <f t="shared" si="3"/>
        <v/>
      </c>
      <c r="E47" s="5"/>
      <c r="F47" s="5" t="s">
        <v>202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DG47">
        <v>6</v>
      </c>
      <c r="DH47" s="1" t="s">
        <v>196</v>
      </c>
      <c r="DI47" s="1" t="s">
        <v>105</v>
      </c>
      <c r="DJ47" s="1" t="s">
        <v>106</v>
      </c>
      <c r="DK47" s="1" t="s">
        <v>60</v>
      </c>
      <c r="DL47" s="1" t="s">
        <v>187</v>
      </c>
      <c r="DM47" s="1" t="s">
        <v>190</v>
      </c>
      <c r="DN47" s="1" t="s">
        <v>191</v>
      </c>
      <c r="DO47" s="1" t="s">
        <v>191</v>
      </c>
      <c r="DP47" s="1" t="s">
        <v>190</v>
      </c>
      <c r="DQ47" s="1" t="s">
        <v>190</v>
      </c>
      <c r="DR47" s="1" t="s">
        <v>190</v>
      </c>
      <c r="HW47">
        <v>4</v>
      </c>
      <c r="HX47" s="1" t="s">
        <v>133</v>
      </c>
      <c r="HY47" s="1" t="s">
        <v>190</v>
      </c>
    </row>
    <row r="48" spans="1:233" x14ac:dyDescent="0.2">
      <c r="A48" s="4" t="str">
        <f t="shared" si="0"/>
        <v/>
      </c>
      <c r="B48" s="5" t="str">
        <f t="shared" si="1"/>
        <v/>
      </c>
      <c r="C48" s="5" t="str">
        <f t="shared" si="2"/>
        <v/>
      </c>
      <c r="D48" s="5" t="str">
        <f t="shared" si="3"/>
        <v/>
      </c>
      <c r="E48" s="5"/>
      <c r="F48" s="5" t="s">
        <v>202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DG48">
        <v>6</v>
      </c>
      <c r="DH48" s="1" t="s">
        <v>196</v>
      </c>
      <c r="DI48" s="1" t="s">
        <v>107</v>
      </c>
      <c r="DJ48" s="1" t="s">
        <v>108</v>
      </c>
      <c r="DK48" s="1" t="s">
        <v>60</v>
      </c>
      <c r="DL48" s="1" t="s">
        <v>187</v>
      </c>
      <c r="DM48" s="1" t="s">
        <v>190</v>
      </c>
      <c r="DN48" s="1" t="s">
        <v>191</v>
      </c>
      <c r="DO48" s="1" t="s">
        <v>191</v>
      </c>
      <c r="DP48" s="1" t="s">
        <v>190</v>
      </c>
      <c r="DQ48" s="1" t="s">
        <v>190</v>
      </c>
      <c r="DR48" s="1" t="s">
        <v>190</v>
      </c>
      <c r="HW48">
        <v>4</v>
      </c>
      <c r="HX48" s="1" t="s">
        <v>134</v>
      </c>
      <c r="HY48" s="1" t="s">
        <v>190</v>
      </c>
    </row>
    <row r="49" spans="1:233" x14ac:dyDescent="0.2">
      <c r="A49" s="4" t="str">
        <f t="shared" si="0"/>
        <v/>
      </c>
      <c r="B49" s="5" t="str">
        <f t="shared" si="1"/>
        <v/>
      </c>
      <c r="C49" s="5" t="str">
        <f t="shared" si="2"/>
        <v/>
      </c>
      <c r="D49" s="5" t="str">
        <f t="shared" si="3"/>
        <v/>
      </c>
      <c r="E49" s="5"/>
      <c r="F49" s="5" t="s">
        <v>202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DG49">
        <v>6</v>
      </c>
      <c r="DH49" s="1" t="s">
        <v>196</v>
      </c>
      <c r="DI49" s="1" t="s">
        <v>109</v>
      </c>
      <c r="DJ49" s="1" t="s">
        <v>110</v>
      </c>
      <c r="DK49" s="1" t="s">
        <v>60</v>
      </c>
      <c r="DL49" s="1" t="s">
        <v>187</v>
      </c>
      <c r="DM49" s="1" t="s">
        <v>190</v>
      </c>
      <c r="DN49" s="1" t="s">
        <v>191</v>
      </c>
      <c r="DO49" s="1" t="s">
        <v>191</v>
      </c>
      <c r="DP49" s="1" t="s">
        <v>190</v>
      </c>
      <c r="DQ49" s="1" t="s">
        <v>190</v>
      </c>
      <c r="DR49" s="1" t="s">
        <v>190</v>
      </c>
      <c r="HW49">
        <v>4</v>
      </c>
      <c r="HX49" s="1" t="s">
        <v>135</v>
      </c>
      <c r="HY49" s="1" t="s">
        <v>190</v>
      </c>
    </row>
    <row r="50" spans="1:233" x14ac:dyDescent="0.2">
      <c r="A50" s="4" t="str">
        <f t="shared" si="0"/>
        <v/>
      </c>
      <c r="B50" s="5" t="str">
        <f t="shared" si="1"/>
        <v/>
      </c>
      <c r="C50" s="5" t="str">
        <f t="shared" si="2"/>
        <v/>
      </c>
      <c r="D50" s="5" t="str">
        <f t="shared" si="3"/>
        <v/>
      </c>
      <c r="E50" s="5"/>
      <c r="F50" s="5" t="s">
        <v>202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DG50">
        <v>6</v>
      </c>
      <c r="DH50" s="1" t="s">
        <v>196</v>
      </c>
      <c r="DI50" s="1" t="s">
        <v>111</v>
      </c>
      <c r="DJ50" s="1" t="s">
        <v>35</v>
      </c>
      <c r="DK50" s="1" t="s">
        <v>60</v>
      </c>
      <c r="DL50" s="1" t="s">
        <v>187</v>
      </c>
      <c r="DM50" s="1" t="s">
        <v>190</v>
      </c>
      <c r="DN50" s="1" t="s">
        <v>191</v>
      </c>
      <c r="DO50" s="1" t="s">
        <v>191</v>
      </c>
      <c r="DP50" s="1" t="s">
        <v>190</v>
      </c>
      <c r="DQ50" s="1" t="s">
        <v>190</v>
      </c>
      <c r="DR50" s="1" t="s">
        <v>190</v>
      </c>
      <c r="HW50">
        <v>4</v>
      </c>
      <c r="HX50" s="1" t="s">
        <v>136</v>
      </c>
      <c r="HY50" s="1" t="s">
        <v>190</v>
      </c>
    </row>
    <row r="51" spans="1:233" x14ac:dyDescent="0.2">
      <c r="A51" s="4" t="str">
        <f t="shared" si="0"/>
        <v/>
      </c>
      <c r="B51" s="5" t="str">
        <f t="shared" si="1"/>
        <v/>
      </c>
      <c r="C51" s="5" t="str">
        <f t="shared" si="2"/>
        <v/>
      </c>
      <c r="D51" s="5" t="str">
        <f t="shared" si="3"/>
        <v/>
      </c>
      <c r="E51" s="5"/>
      <c r="F51" s="5" t="s">
        <v>202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DG51">
        <v>6</v>
      </c>
      <c r="DH51" s="1" t="s">
        <v>196</v>
      </c>
      <c r="DI51" s="1" t="s">
        <v>113</v>
      </c>
      <c r="DJ51" s="1" t="s">
        <v>36</v>
      </c>
      <c r="DK51" s="1" t="s">
        <v>60</v>
      </c>
      <c r="DL51" s="1" t="s">
        <v>187</v>
      </c>
      <c r="DM51" s="1" t="s">
        <v>190</v>
      </c>
      <c r="DN51" s="1" t="s">
        <v>191</v>
      </c>
      <c r="DO51" s="1" t="s">
        <v>191</v>
      </c>
      <c r="DP51" s="1" t="s">
        <v>190</v>
      </c>
      <c r="DQ51" s="1" t="s">
        <v>190</v>
      </c>
      <c r="DR51" s="1" t="s">
        <v>190</v>
      </c>
      <c r="HW51">
        <v>4</v>
      </c>
      <c r="HX51" s="1" t="s">
        <v>137</v>
      </c>
      <c r="HY51" s="1" t="s">
        <v>56</v>
      </c>
    </row>
    <row r="52" spans="1:233" x14ac:dyDescent="0.2">
      <c r="A52" s="4" t="str">
        <f t="shared" si="0"/>
        <v/>
      </c>
      <c r="B52" s="5" t="str">
        <f t="shared" si="1"/>
        <v/>
      </c>
      <c r="C52" s="5" t="str">
        <f t="shared" si="2"/>
        <v/>
      </c>
      <c r="D52" s="5" t="str">
        <f t="shared" si="3"/>
        <v/>
      </c>
      <c r="E52" s="5"/>
      <c r="F52" s="5" t="s">
        <v>202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DG52">
        <v>6</v>
      </c>
      <c r="DH52" s="1" t="s">
        <v>196</v>
      </c>
      <c r="DI52" s="1" t="s">
        <v>115</v>
      </c>
      <c r="DJ52" s="1" t="s">
        <v>37</v>
      </c>
      <c r="DK52" s="1" t="s">
        <v>60</v>
      </c>
      <c r="DL52" s="1" t="s">
        <v>187</v>
      </c>
      <c r="DM52" s="1" t="s">
        <v>190</v>
      </c>
      <c r="DN52" s="1" t="s">
        <v>191</v>
      </c>
      <c r="DO52" s="1" t="s">
        <v>191</v>
      </c>
      <c r="DP52" s="1" t="s">
        <v>190</v>
      </c>
      <c r="DQ52" s="1" t="s">
        <v>190</v>
      </c>
      <c r="DR52" s="1" t="s">
        <v>190</v>
      </c>
      <c r="HW52">
        <v>4</v>
      </c>
      <c r="HX52" s="1" t="s">
        <v>138</v>
      </c>
      <c r="HY52" s="1" t="s">
        <v>56</v>
      </c>
    </row>
    <row r="53" spans="1:233" x14ac:dyDescent="0.2">
      <c r="A53" s="4" t="str">
        <f t="shared" si="0"/>
        <v/>
      </c>
      <c r="B53" s="5" t="str">
        <f t="shared" si="1"/>
        <v/>
      </c>
      <c r="C53" s="5" t="str">
        <f t="shared" si="2"/>
        <v/>
      </c>
      <c r="D53" s="5" t="str">
        <f t="shared" si="3"/>
        <v/>
      </c>
      <c r="E53" s="5"/>
      <c r="F53" s="5" t="s">
        <v>202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DG53">
        <v>6</v>
      </c>
      <c r="DH53" s="1" t="s">
        <v>67</v>
      </c>
      <c r="DI53" s="1" t="s">
        <v>117</v>
      </c>
      <c r="DJ53" s="1" t="s">
        <v>118</v>
      </c>
      <c r="DK53" s="1" t="s">
        <v>60</v>
      </c>
      <c r="DL53" s="1" t="s">
        <v>187</v>
      </c>
      <c r="DM53" s="1" t="s">
        <v>190</v>
      </c>
      <c r="DN53" s="1" t="s">
        <v>191</v>
      </c>
      <c r="DO53" s="1" t="s">
        <v>191</v>
      </c>
      <c r="DP53" s="1" t="s">
        <v>190</v>
      </c>
      <c r="DQ53" s="1" t="s">
        <v>190</v>
      </c>
      <c r="DR53" s="1" t="s">
        <v>190</v>
      </c>
      <c r="HW53">
        <v>4</v>
      </c>
      <c r="HX53" s="1" t="s">
        <v>127</v>
      </c>
      <c r="HY53" s="1" t="s">
        <v>93</v>
      </c>
    </row>
    <row r="54" spans="1:233" x14ac:dyDescent="0.2">
      <c r="A54" s="4" t="str">
        <f t="shared" si="0"/>
        <v/>
      </c>
      <c r="B54" s="5" t="str">
        <f t="shared" si="1"/>
        <v/>
      </c>
      <c r="C54" s="5" t="str">
        <f t="shared" si="2"/>
        <v/>
      </c>
      <c r="D54" s="5" t="str">
        <f t="shared" si="3"/>
        <v/>
      </c>
      <c r="E54" s="5"/>
      <c r="F54" s="5" t="s">
        <v>202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DG54">
        <v>6</v>
      </c>
      <c r="DH54" s="1" t="s">
        <v>67</v>
      </c>
      <c r="DI54" s="1" t="s">
        <v>38</v>
      </c>
      <c r="DJ54" s="1" t="s">
        <v>39</v>
      </c>
      <c r="DK54" s="1" t="s">
        <v>60</v>
      </c>
      <c r="DL54" s="1" t="s">
        <v>187</v>
      </c>
      <c r="DM54" s="1" t="s">
        <v>190</v>
      </c>
      <c r="DN54" s="1" t="s">
        <v>191</v>
      </c>
      <c r="DO54" s="1" t="s">
        <v>191</v>
      </c>
      <c r="DP54" s="1" t="s">
        <v>190</v>
      </c>
      <c r="DQ54" s="1" t="s">
        <v>190</v>
      </c>
      <c r="DR54" s="1" t="s">
        <v>190</v>
      </c>
      <c r="HW54">
        <v>4</v>
      </c>
      <c r="HX54" s="1" t="s">
        <v>139</v>
      </c>
      <c r="HY54" s="1" t="s">
        <v>190</v>
      </c>
    </row>
    <row r="55" spans="1:233" x14ac:dyDescent="0.2">
      <c r="A55" s="4" t="str">
        <f t="shared" si="0"/>
        <v/>
      </c>
      <c r="B55" s="5" t="str">
        <f t="shared" si="1"/>
        <v/>
      </c>
      <c r="C55" s="5" t="str">
        <f t="shared" si="2"/>
        <v/>
      </c>
      <c r="D55" s="5" t="str">
        <f t="shared" si="3"/>
        <v/>
      </c>
      <c r="E55" s="5"/>
      <c r="F55" s="5" t="s">
        <v>202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DG55">
        <v>6</v>
      </c>
      <c r="DH55" s="1" t="s">
        <v>67</v>
      </c>
      <c r="DI55" s="1" t="s">
        <v>107</v>
      </c>
      <c r="DJ55" s="1" t="s">
        <v>108</v>
      </c>
      <c r="DK55" s="1" t="s">
        <v>60</v>
      </c>
      <c r="DL55" s="1" t="s">
        <v>187</v>
      </c>
      <c r="DM55" s="1" t="s">
        <v>190</v>
      </c>
      <c r="DN55" s="1" t="s">
        <v>191</v>
      </c>
      <c r="DO55" s="1" t="s">
        <v>191</v>
      </c>
      <c r="DP55" s="1" t="s">
        <v>190</v>
      </c>
      <c r="DQ55" s="1" t="s">
        <v>190</v>
      </c>
      <c r="DR55" s="1" t="s">
        <v>190</v>
      </c>
      <c r="HW55">
        <v>4</v>
      </c>
      <c r="HX55" s="1" t="s">
        <v>140</v>
      </c>
      <c r="HY55" s="1" t="s">
        <v>190</v>
      </c>
    </row>
    <row r="56" spans="1:233" x14ac:dyDescent="0.2">
      <c r="A56" s="4" t="str">
        <f t="shared" si="0"/>
        <v/>
      </c>
      <c r="B56" s="5" t="str">
        <f t="shared" si="1"/>
        <v/>
      </c>
      <c r="C56" s="5" t="str">
        <f t="shared" si="2"/>
        <v/>
      </c>
      <c r="D56" s="5" t="str">
        <f t="shared" si="3"/>
        <v/>
      </c>
      <c r="E56" s="5"/>
      <c r="F56" s="5" t="s">
        <v>202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DG56">
        <v>6</v>
      </c>
      <c r="DH56" s="1" t="s">
        <v>67</v>
      </c>
      <c r="DI56" s="1" t="s">
        <v>109</v>
      </c>
      <c r="DJ56" s="1" t="s">
        <v>110</v>
      </c>
      <c r="DK56" s="1" t="s">
        <v>60</v>
      </c>
      <c r="DL56" s="1" t="s">
        <v>187</v>
      </c>
      <c r="DM56" s="1" t="s">
        <v>190</v>
      </c>
      <c r="DN56" s="1" t="s">
        <v>191</v>
      </c>
      <c r="DO56" s="1" t="s">
        <v>191</v>
      </c>
      <c r="DP56" s="1" t="s">
        <v>190</v>
      </c>
      <c r="DQ56" s="1" t="s">
        <v>190</v>
      </c>
      <c r="DR56" s="1" t="s">
        <v>190</v>
      </c>
      <c r="HW56">
        <v>4</v>
      </c>
      <c r="HX56" s="1" t="s">
        <v>141</v>
      </c>
      <c r="HY56" s="1" t="s">
        <v>190</v>
      </c>
    </row>
    <row r="57" spans="1:233" x14ac:dyDescent="0.2">
      <c r="A57" s="4" t="str">
        <f t="shared" si="0"/>
        <v/>
      </c>
      <c r="B57" s="5" t="str">
        <f t="shared" si="1"/>
        <v/>
      </c>
      <c r="C57" s="5" t="str">
        <f t="shared" si="2"/>
        <v/>
      </c>
      <c r="D57" s="5" t="str">
        <f t="shared" si="3"/>
        <v/>
      </c>
      <c r="E57" s="5"/>
      <c r="F57" s="5" t="s">
        <v>202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DG57">
        <v>6</v>
      </c>
      <c r="DH57" s="1" t="s">
        <v>67</v>
      </c>
      <c r="DI57" s="1" t="s">
        <v>111</v>
      </c>
      <c r="DJ57" s="1" t="s">
        <v>35</v>
      </c>
      <c r="DK57" s="1" t="s">
        <v>60</v>
      </c>
      <c r="DL57" s="1" t="s">
        <v>187</v>
      </c>
      <c r="DM57" s="1" t="s">
        <v>190</v>
      </c>
      <c r="DN57" s="1" t="s">
        <v>191</v>
      </c>
      <c r="DO57" s="1" t="s">
        <v>191</v>
      </c>
      <c r="DP57" s="1" t="s">
        <v>190</v>
      </c>
      <c r="DQ57" s="1" t="s">
        <v>190</v>
      </c>
      <c r="DR57" s="1" t="s">
        <v>190</v>
      </c>
      <c r="HW57">
        <v>4</v>
      </c>
      <c r="HX57" s="1" t="s">
        <v>142</v>
      </c>
      <c r="HY57" s="1" t="s">
        <v>92</v>
      </c>
    </row>
    <row r="58" spans="1:233" x14ac:dyDescent="0.2">
      <c r="A58" s="4" t="str">
        <f t="shared" si="0"/>
        <v/>
      </c>
      <c r="B58" s="5" t="str">
        <f t="shared" si="1"/>
        <v/>
      </c>
      <c r="C58" s="5" t="str">
        <f t="shared" si="2"/>
        <v/>
      </c>
      <c r="D58" s="5" t="str">
        <f t="shared" si="3"/>
        <v/>
      </c>
      <c r="E58" s="5"/>
      <c r="F58" s="5" t="s">
        <v>202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DG58">
        <v>6</v>
      </c>
      <c r="DH58" s="1" t="s">
        <v>67</v>
      </c>
      <c r="DI58" s="1" t="s">
        <v>113</v>
      </c>
      <c r="DJ58" s="1" t="s">
        <v>36</v>
      </c>
      <c r="DK58" s="1" t="s">
        <v>60</v>
      </c>
      <c r="DL58" s="1" t="s">
        <v>187</v>
      </c>
      <c r="DM58" s="1" t="s">
        <v>190</v>
      </c>
      <c r="DN58" s="1" t="s">
        <v>191</v>
      </c>
      <c r="DO58" s="1" t="s">
        <v>191</v>
      </c>
      <c r="DP58" s="1" t="s">
        <v>190</v>
      </c>
      <c r="DQ58" s="1" t="s">
        <v>190</v>
      </c>
      <c r="DR58" s="1" t="s">
        <v>190</v>
      </c>
      <c r="HW58">
        <v>4</v>
      </c>
      <c r="HX58" s="1" t="s">
        <v>143</v>
      </c>
      <c r="HY58" s="1" t="s">
        <v>190</v>
      </c>
    </row>
    <row r="59" spans="1:233" x14ac:dyDescent="0.2">
      <c r="A59" s="4" t="str">
        <f t="shared" si="0"/>
        <v/>
      </c>
      <c r="B59" s="5" t="str">
        <f t="shared" si="1"/>
        <v/>
      </c>
      <c r="C59" s="5" t="str">
        <f t="shared" si="2"/>
        <v/>
      </c>
      <c r="D59" s="5" t="str">
        <f t="shared" si="3"/>
        <v/>
      </c>
      <c r="E59" s="5"/>
      <c r="F59" s="5" t="s">
        <v>202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DG59">
        <v>6</v>
      </c>
      <c r="DH59" s="1" t="s">
        <v>67</v>
      </c>
      <c r="DI59" s="1" t="s">
        <v>115</v>
      </c>
      <c r="DJ59" s="1" t="s">
        <v>37</v>
      </c>
      <c r="DK59" s="1" t="s">
        <v>60</v>
      </c>
      <c r="DL59" s="1" t="s">
        <v>187</v>
      </c>
      <c r="DM59" s="1" t="s">
        <v>190</v>
      </c>
      <c r="DN59" s="1" t="s">
        <v>191</v>
      </c>
      <c r="DO59" s="1" t="s">
        <v>191</v>
      </c>
      <c r="DP59" s="1" t="s">
        <v>190</v>
      </c>
      <c r="DQ59" s="1" t="s">
        <v>190</v>
      </c>
      <c r="DR59" s="1" t="s">
        <v>190</v>
      </c>
      <c r="HW59">
        <v>4</v>
      </c>
      <c r="HX59" s="1" t="s">
        <v>144</v>
      </c>
      <c r="HY59" s="1" t="s">
        <v>190</v>
      </c>
    </row>
    <row r="60" spans="1:233" x14ac:dyDescent="0.2">
      <c r="A60" s="4" t="str">
        <f t="shared" si="0"/>
        <v/>
      </c>
      <c r="B60" s="5" t="str">
        <f t="shared" si="1"/>
        <v/>
      </c>
      <c r="C60" s="5" t="str">
        <f t="shared" si="2"/>
        <v/>
      </c>
      <c r="D60" s="5" t="str">
        <f t="shared" si="3"/>
        <v/>
      </c>
      <c r="E60" s="5"/>
      <c r="F60" s="5" t="s">
        <v>202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HW60">
        <v>4</v>
      </c>
      <c r="HX60" s="1" t="s">
        <v>145</v>
      </c>
      <c r="HY60" s="1" t="s">
        <v>191</v>
      </c>
    </row>
    <row r="61" spans="1:233" x14ac:dyDescent="0.2">
      <c r="A61" s="4" t="str">
        <f t="shared" si="0"/>
        <v/>
      </c>
      <c r="B61" s="5" t="str">
        <f t="shared" si="1"/>
        <v/>
      </c>
      <c r="C61" s="5" t="str">
        <f t="shared" si="2"/>
        <v/>
      </c>
      <c r="D61" s="5" t="str">
        <f t="shared" si="3"/>
        <v/>
      </c>
      <c r="E61" s="5"/>
      <c r="F61" s="5" t="s">
        <v>202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HW61">
        <v>4</v>
      </c>
      <c r="HX61" s="1" t="s">
        <v>146</v>
      </c>
      <c r="HY61" s="1" t="s">
        <v>187</v>
      </c>
    </row>
    <row r="62" spans="1:233" x14ac:dyDescent="0.2">
      <c r="A62" s="4" t="str">
        <f t="shared" si="0"/>
        <v/>
      </c>
      <c r="B62" s="5" t="str">
        <f t="shared" si="1"/>
        <v/>
      </c>
      <c r="C62" s="5" t="str">
        <f t="shared" si="2"/>
        <v/>
      </c>
      <c r="D62" s="5" t="str">
        <f t="shared" si="3"/>
        <v/>
      </c>
      <c r="E62" s="5"/>
      <c r="F62" s="5" t="s">
        <v>202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HW62">
        <v>4</v>
      </c>
      <c r="HX62" s="1" t="s">
        <v>147</v>
      </c>
      <c r="HY62" s="1" t="s">
        <v>187</v>
      </c>
    </row>
    <row r="63" spans="1:233" x14ac:dyDescent="0.2">
      <c r="A63" s="4" t="str">
        <f t="shared" si="0"/>
        <v/>
      </c>
      <c r="B63" s="5" t="str">
        <f t="shared" si="1"/>
        <v/>
      </c>
      <c r="C63" s="5" t="str">
        <f t="shared" si="2"/>
        <v/>
      </c>
      <c r="D63" s="5" t="str">
        <f t="shared" si="3"/>
        <v/>
      </c>
      <c r="E63" s="5"/>
      <c r="F63" s="5" t="s">
        <v>202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HW63">
        <v>4</v>
      </c>
      <c r="HX63" s="1" t="s">
        <v>148</v>
      </c>
      <c r="HY63" s="1" t="s">
        <v>188</v>
      </c>
    </row>
    <row r="64" spans="1:233" x14ac:dyDescent="0.2">
      <c r="A64" s="4" t="str">
        <f t="shared" si="0"/>
        <v/>
      </c>
      <c r="B64" s="5" t="str">
        <f t="shared" si="1"/>
        <v/>
      </c>
      <c r="C64" s="5" t="str">
        <f t="shared" si="2"/>
        <v/>
      </c>
      <c r="D64" s="5" t="str">
        <f t="shared" si="3"/>
        <v/>
      </c>
      <c r="E64" s="5"/>
      <c r="F64" s="5" t="s">
        <v>202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HW64">
        <v>6</v>
      </c>
      <c r="HX64" s="1" t="s">
        <v>126</v>
      </c>
      <c r="HY64" s="1" t="s">
        <v>9</v>
      </c>
    </row>
    <row r="65" spans="1:233" x14ac:dyDescent="0.2">
      <c r="A65" s="4" t="str">
        <f t="shared" si="0"/>
        <v/>
      </c>
      <c r="B65" s="5" t="str">
        <f t="shared" si="1"/>
        <v/>
      </c>
      <c r="C65" s="5" t="str">
        <f t="shared" si="2"/>
        <v/>
      </c>
      <c r="D65" s="5" t="str">
        <f t="shared" si="3"/>
        <v/>
      </c>
      <c r="E65" s="5"/>
      <c r="F65" s="5" t="s">
        <v>202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HW65">
        <v>6</v>
      </c>
      <c r="HX65" s="1" t="s">
        <v>119</v>
      </c>
      <c r="HY65" s="1" t="s">
        <v>187</v>
      </c>
    </row>
    <row r="66" spans="1:233" x14ac:dyDescent="0.2">
      <c r="A66" s="4" t="str">
        <f t="shared" si="0"/>
        <v/>
      </c>
      <c r="B66" s="5" t="str">
        <f t="shared" si="1"/>
        <v/>
      </c>
      <c r="C66" s="5" t="str">
        <f t="shared" si="2"/>
        <v/>
      </c>
      <c r="D66" s="5" t="str">
        <f t="shared" si="3"/>
        <v/>
      </c>
      <c r="E66" s="5"/>
      <c r="F66" s="5" t="s">
        <v>202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HW66">
        <v>6</v>
      </c>
      <c r="HX66" s="1" t="s">
        <v>121</v>
      </c>
      <c r="HY66" s="1" t="s">
        <v>187</v>
      </c>
    </row>
    <row r="67" spans="1:233" x14ac:dyDescent="0.2">
      <c r="A67" s="4" t="str">
        <f t="shared" si="0"/>
        <v/>
      </c>
      <c r="B67" s="5" t="str">
        <f t="shared" si="1"/>
        <v/>
      </c>
      <c r="C67" s="5" t="str">
        <f t="shared" si="2"/>
        <v/>
      </c>
      <c r="D67" s="5" t="str">
        <f t="shared" si="3"/>
        <v/>
      </c>
      <c r="E67" s="5"/>
      <c r="F67" s="5" t="s">
        <v>202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HW67">
        <v>6</v>
      </c>
      <c r="HX67" s="1" t="s">
        <v>122</v>
      </c>
      <c r="HY67" s="1" t="s">
        <v>188</v>
      </c>
    </row>
    <row r="68" spans="1:233" x14ac:dyDescent="0.2">
      <c r="A68" s="4" t="str">
        <f t="shared" si="0"/>
        <v/>
      </c>
      <c r="B68" s="5" t="str">
        <f t="shared" si="1"/>
        <v/>
      </c>
      <c r="C68" s="5" t="str">
        <f t="shared" si="2"/>
        <v/>
      </c>
      <c r="D68" s="5" t="str">
        <f t="shared" si="3"/>
        <v/>
      </c>
      <c r="E68" s="5"/>
      <c r="F68" s="5" t="s">
        <v>202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HW68">
        <v>6</v>
      </c>
      <c r="HX68" s="1" t="s">
        <v>123</v>
      </c>
      <c r="HY68" s="1" t="s">
        <v>190</v>
      </c>
    </row>
    <row r="69" spans="1:233" x14ac:dyDescent="0.2">
      <c r="A69" s="4" t="str">
        <f t="shared" si="0"/>
        <v/>
      </c>
      <c r="B69" s="5" t="str">
        <f t="shared" si="1"/>
        <v/>
      </c>
      <c r="C69" s="5" t="str">
        <f t="shared" si="2"/>
        <v/>
      </c>
      <c r="D69" s="5" t="str">
        <f t="shared" si="3"/>
        <v/>
      </c>
      <c r="E69" s="5"/>
      <c r="F69" s="5" t="s">
        <v>202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HW69">
        <v>6</v>
      </c>
      <c r="HX69" s="1" t="s">
        <v>124</v>
      </c>
      <c r="HY69" s="1" t="s">
        <v>188</v>
      </c>
    </row>
    <row r="70" spans="1:233" x14ac:dyDescent="0.2">
      <c r="A70" s="4" t="str">
        <f t="shared" si="0"/>
        <v/>
      </c>
      <c r="B70" s="5" t="str">
        <f t="shared" si="1"/>
        <v/>
      </c>
      <c r="C70" s="5" t="str">
        <f t="shared" si="2"/>
        <v/>
      </c>
      <c r="D70" s="5" t="str">
        <f t="shared" si="3"/>
        <v/>
      </c>
      <c r="E70" s="5"/>
      <c r="F70" s="5" t="s">
        <v>202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HW70">
        <v>6</v>
      </c>
      <c r="HX70" s="1" t="s">
        <v>120</v>
      </c>
      <c r="HY70" s="1" t="s">
        <v>157</v>
      </c>
    </row>
    <row r="71" spans="1:233" x14ac:dyDescent="0.2">
      <c r="A71" s="4" t="str">
        <f t="shared" si="0"/>
        <v/>
      </c>
      <c r="B71" s="5" t="str">
        <f t="shared" si="1"/>
        <v/>
      </c>
      <c r="C71" s="5" t="str">
        <f t="shared" si="2"/>
        <v/>
      </c>
      <c r="D71" s="5" t="str">
        <f t="shared" si="3"/>
        <v/>
      </c>
      <c r="E71" s="5"/>
      <c r="F71" s="5" t="s">
        <v>202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HW71">
        <v>6</v>
      </c>
      <c r="HX71" s="1" t="s">
        <v>180</v>
      </c>
      <c r="HY71" s="1" t="s">
        <v>11</v>
      </c>
    </row>
    <row r="72" spans="1:233" x14ac:dyDescent="0.2">
      <c r="A72" s="4" t="str">
        <f t="shared" si="0"/>
        <v/>
      </c>
      <c r="B72" s="5" t="str">
        <f t="shared" si="1"/>
        <v/>
      </c>
      <c r="C72" s="5" t="str">
        <f t="shared" si="2"/>
        <v/>
      </c>
      <c r="D72" s="5" t="str">
        <f t="shared" si="3"/>
        <v/>
      </c>
      <c r="E72" s="5"/>
      <c r="F72" s="5" t="s">
        <v>202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HW72">
        <v>6</v>
      </c>
      <c r="HX72" s="1" t="s">
        <v>125</v>
      </c>
      <c r="HY72" s="1" t="s">
        <v>190</v>
      </c>
    </row>
    <row r="73" spans="1:233" x14ac:dyDescent="0.2">
      <c r="A73" s="4" t="str">
        <f t="shared" si="0"/>
        <v/>
      </c>
      <c r="B73" s="5" t="str">
        <f t="shared" si="1"/>
        <v/>
      </c>
      <c r="C73" s="5" t="str">
        <f t="shared" si="2"/>
        <v/>
      </c>
      <c r="D73" s="5" t="str">
        <f t="shared" si="3"/>
        <v/>
      </c>
      <c r="E73" s="5"/>
      <c r="F73" s="5" t="s">
        <v>202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HW73">
        <v>6</v>
      </c>
      <c r="HX73" s="1" t="s">
        <v>130</v>
      </c>
      <c r="HY73" s="1" t="s">
        <v>190</v>
      </c>
    </row>
    <row r="74" spans="1:233" x14ac:dyDescent="0.2">
      <c r="A74" s="4" t="str">
        <f t="shared" si="0"/>
        <v/>
      </c>
      <c r="B74" s="5" t="str">
        <f t="shared" si="1"/>
        <v/>
      </c>
      <c r="C74" s="5" t="str">
        <f t="shared" si="2"/>
        <v/>
      </c>
      <c r="D74" s="5" t="str">
        <f t="shared" si="3"/>
        <v/>
      </c>
      <c r="E74" s="5"/>
      <c r="F74" s="5" t="s">
        <v>202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HW74">
        <v>6</v>
      </c>
      <c r="HX74" s="1" t="s">
        <v>133</v>
      </c>
      <c r="HY74" s="1" t="s">
        <v>190</v>
      </c>
    </row>
    <row r="75" spans="1:233" x14ac:dyDescent="0.2">
      <c r="A75" s="4" t="str">
        <f t="shared" si="0"/>
        <v/>
      </c>
      <c r="B75" s="5" t="str">
        <f t="shared" si="1"/>
        <v/>
      </c>
      <c r="C75" s="5" t="str">
        <f t="shared" si="2"/>
        <v/>
      </c>
      <c r="D75" s="5" t="str">
        <f t="shared" si="3"/>
        <v/>
      </c>
      <c r="E75" s="5"/>
      <c r="F75" s="5" t="s">
        <v>202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HW75">
        <v>6</v>
      </c>
      <c r="HX75" s="1" t="s">
        <v>134</v>
      </c>
      <c r="HY75" s="1" t="s">
        <v>190</v>
      </c>
    </row>
    <row r="76" spans="1:233" x14ac:dyDescent="0.2">
      <c r="A76" s="4" t="str">
        <f t="shared" si="0"/>
        <v/>
      </c>
      <c r="B76" s="5" t="str">
        <f t="shared" si="1"/>
        <v/>
      </c>
      <c r="C76" s="5" t="str">
        <f t="shared" si="2"/>
        <v/>
      </c>
      <c r="D76" s="5" t="str">
        <f t="shared" si="3"/>
        <v/>
      </c>
      <c r="E76" s="5"/>
      <c r="F76" s="5" t="s">
        <v>202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HW76">
        <v>6</v>
      </c>
      <c r="HX76" s="1" t="s">
        <v>135</v>
      </c>
      <c r="HY76" s="1" t="s">
        <v>187</v>
      </c>
    </row>
    <row r="77" spans="1:233" x14ac:dyDescent="0.2">
      <c r="A77" s="4" t="str">
        <f t="shared" si="0"/>
        <v/>
      </c>
      <c r="B77" s="5" t="str">
        <f t="shared" si="1"/>
        <v/>
      </c>
      <c r="C77" s="5" t="str">
        <f t="shared" si="2"/>
        <v/>
      </c>
      <c r="D77" s="5" t="str">
        <f t="shared" si="3"/>
        <v/>
      </c>
      <c r="E77" s="5"/>
      <c r="F77" s="5" t="s">
        <v>202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HW77">
        <v>6</v>
      </c>
      <c r="HX77" s="1" t="s">
        <v>136</v>
      </c>
      <c r="HY77" s="1" t="s">
        <v>190</v>
      </c>
    </row>
    <row r="78" spans="1:233" x14ac:dyDescent="0.2">
      <c r="A78" s="4" t="str">
        <f t="shared" si="0"/>
        <v/>
      </c>
      <c r="B78" s="5" t="str">
        <f t="shared" si="1"/>
        <v/>
      </c>
      <c r="C78" s="5" t="str">
        <f t="shared" si="2"/>
        <v/>
      </c>
      <c r="D78" s="5" t="str">
        <f t="shared" si="3"/>
        <v/>
      </c>
      <c r="E78" s="5"/>
      <c r="F78" s="5" t="s">
        <v>202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HW78">
        <v>6</v>
      </c>
      <c r="HX78" s="1" t="s">
        <v>137</v>
      </c>
      <c r="HY78" s="1" t="s">
        <v>152</v>
      </c>
    </row>
    <row r="79" spans="1:233" x14ac:dyDescent="0.2">
      <c r="A79" s="4" t="str">
        <f t="shared" si="0"/>
        <v/>
      </c>
      <c r="B79" s="5" t="str">
        <f t="shared" si="1"/>
        <v/>
      </c>
      <c r="C79" s="5" t="str">
        <f t="shared" si="2"/>
        <v/>
      </c>
      <c r="D79" s="5" t="str">
        <f t="shared" si="3"/>
        <v/>
      </c>
      <c r="E79" s="5"/>
      <c r="F79" s="5" t="s">
        <v>202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HW79">
        <v>6</v>
      </c>
      <c r="HX79" s="1" t="s">
        <v>138</v>
      </c>
      <c r="HY79" s="1" t="s">
        <v>191</v>
      </c>
    </row>
    <row r="80" spans="1:233" x14ac:dyDescent="0.2">
      <c r="A80" s="4" t="str">
        <f t="shared" si="0"/>
        <v/>
      </c>
      <c r="B80" s="5" t="str">
        <f t="shared" si="1"/>
        <v/>
      </c>
      <c r="C80" s="5" t="str">
        <f t="shared" si="2"/>
        <v/>
      </c>
      <c r="D80" s="5" t="str">
        <f t="shared" si="3"/>
        <v/>
      </c>
      <c r="E80" s="5"/>
      <c r="F80" s="5" t="s">
        <v>202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HW80">
        <v>6</v>
      </c>
      <c r="HX80" s="1" t="s">
        <v>131</v>
      </c>
      <c r="HY80" s="1" t="s">
        <v>191</v>
      </c>
    </row>
    <row r="81" spans="1:233" x14ac:dyDescent="0.2">
      <c r="A81" s="4" t="str">
        <f t="shared" si="0"/>
        <v/>
      </c>
      <c r="B81" s="5" t="str">
        <f t="shared" si="1"/>
        <v/>
      </c>
      <c r="C81" s="5" t="str">
        <f t="shared" si="2"/>
        <v/>
      </c>
      <c r="D81" s="5" t="str">
        <f t="shared" si="3"/>
        <v/>
      </c>
      <c r="E81" s="5"/>
      <c r="F81" s="5" t="s">
        <v>202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HW81">
        <v>6</v>
      </c>
      <c r="HX81" s="1" t="s">
        <v>132</v>
      </c>
      <c r="HY81" s="1" t="s">
        <v>190</v>
      </c>
    </row>
    <row r="82" spans="1:233" x14ac:dyDescent="0.2">
      <c r="A82" s="4" t="str">
        <f t="shared" si="0"/>
        <v/>
      </c>
      <c r="B82" s="5" t="str">
        <f t="shared" si="1"/>
        <v/>
      </c>
      <c r="C82" s="5" t="str">
        <f t="shared" si="2"/>
        <v/>
      </c>
      <c r="D82" s="5" t="str">
        <f t="shared" si="3"/>
        <v/>
      </c>
      <c r="E82" s="5"/>
      <c r="F82" s="5" t="s">
        <v>202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HW82">
        <v>6</v>
      </c>
      <c r="HX82" s="1" t="s">
        <v>181</v>
      </c>
      <c r="HY82" s="1" t="s">
        <v>190</v>
      </c>
    </row>
    <row r="83" spans="1:233" x14ac:dyDescent="0.2">
      <c r="A83" s="4" t="str">
        <f t="shared" ref="A83:A140" si="4">IF(LEN(TRIM(E83)) = 1, TRIM(E83), "" )</f>
        <v/>
      </c>
      <c r="B83" s="5" t="str">
        <f t="shared" ref="B83:B140" si="5">IF(LEN(TRIM(E83)) = 2, TRIM(E83), "" )</f>
        <v/>
      </c>
      <c r="C83" s="5" t="str">
        <f t="shared" ref="C83:C140" si="6">IF(LEN(TRIM(E83)) = 3, TRIM(E83), "" )</f>
        <v/>
      </c>
      <c r="D83" s="5" t="str">
        <f t="shared" ref="D83:D140" si="7">IF(LEN(TRIM(E83)) = 4, TRIM(E83), "" )</f>
        <v/>
      </c>
      <c r="E83" s="5"/>
      <c r="F83" s="5" t="s">
        <v>202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HW83">
        <v>6</v>
      </c>
      <c r="HX83" s="1" t="s">
        <v>127</v>
      </c>
      <c r="HY83" s="1" t="s">
        <v>10</v>
      </c>
    </row>
    <row r="84" spans="1:233" x14ac:dyDescent="0.2">
      <c r="A84" s="4" t="str">
        <f t="shared" si="4"/>
        <v/>
      </c>
      <c r="B84" s="5" t="str">
        <f t="shared" si="5"/>
        <v/>
      </c>
      <c r="C84" s="5" t="str">
        <f t="shared" si="6"/>
        <v/>
      </c>
      <c r="D84" s="5" t="str">
        <f t="shared" si="7"/>
        <v/>
      </c>
      <c r="E84" s="5"/>
      <c r="F84" s="5" t="s">
        <v>202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HW84">
        <v>6</v>
      </c>
      <c r="HX84" s="1" t="s">
        <v>139</v>
      </c>
      <c r="HY84" s="1" t="s">
        <v>190</v>
      </c>
    </row>
    <row r="85" spans="1:233" x14ac:dyDescent="0.2">
      <c r="A85" s="4" t="str">
        <f t="shared" si="4"/>
        <v/>
      </c>
      <c r="B85" s="5" t="str">
        <f t="shared" si="5"/>
        <v/>
      </c>
      <c r="C85" s="5" t="str">
        <f t="shared" si="6"/>
        <v/>
      </c>
      <c r="D85" s="5" t="str">
        <f t="shared" si="7"/>
        <v/>
      </c>
      <c r="E85" s="5"/>
      <c r="F85" s="5" t="s">
        <v>202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HW85">
        <v>6</v>
      </c>
      <c r="HX85" s="1" t="s">
        <v>140</v>
      </c>
      <c r="HY85" s="1" t="s">
        <v>190</v>
      </c>
    </row>
    <row r="86" spans="1:233" x14ac:dyDescent="0.2">
      <c r="A86" s="4" t="str">
        <f t="shared" si="4"/>
        <v/>
      </c>
      <c r="B86" s="5" t="str">
        <f t="shared" si="5"/>
        <v/>
      </c>
      <c r="C86" s="5" t="str">
        <f t="shared" si="6"/>
        <v/>
      </c>
      <c r="D86" s="5" t="str">
        <f t="shared" si="7"/>
        <v/>
      </c>
      <c r="E86" s="5"/>
      <c r="F86" s="5" t="s">
        <v>202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HW86">
        <v>6</v>
      </c>
      <c r="HX86" s="1" t="s">
        <v>141</v>
      </c>
      <c r="HY86" s="1" t="s">
        <v>190</v>
      </c>
    </row>
    <row r="87" spans="1:233" x14ac:dyDescent="0.2">
      <c r="A87" s="4" t="str">
        <f t="shared" si="4"/>
        <v/>
      </c>
      <c r="B87" s="5" t="str">
        <f t="shared" si="5"/>
        <v/>
      </c>
      <c r="C87" s="5" t="str">
        <f t="shared" si="6"/>
        <v/>
      </c>
      <c r="D87" s="5" t="str">
        <f t="shared" si="7"/>
        <v/>
      </c>
      <c r="E87" s="5"/>
      <c r="F87" s="5" t="s">
        <v>202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HW87">
        <v>6</v>
      </c>
      <c r="HX87" s="1" t="s">
        <v>128</v>
      </c>
      <c r="HY87" s="1" t="s">
        <v>1</v>
      </c>
    </row>
    <row r="88" spans="1:233" x14ac:dyDescent="0.2">
      <c r="A88" s="4" t="str">
        <f t="shared" si="4"/>
        <v/>
      </c>
      <c r="B88" s="5" t="str">
        <f t="shared" si="5"/>
        <v/>
      </c>
      <c r="C88" s="5" t="str">
        <f t="shared" si="6"/>
        <v/>
      </c>
      <c r="D88" s="5" t="str">
        <f t="shared" si="7"/>
        <v/>
      </c>
      <c r="E88" s="5"/>
      <c r="F88" s="5" t="s">
        <v>202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HW88">
        <v>6</v>
      </c>
      <c r="HX88" s="1" t="s">
        <v>142</v>
      </c>
      <c r="HY88" s="1" t="s">
        <v>9</v>
      </c>
    </row>
    <row r="89" spans="1:233" x14ac:dyDescent="0.2">
      <c r="A89" s="4" t="str">
        <f t="shared" si="4"/>
        <v/>
      </c>
      <c r="B89" s="5" t="str">
        <f t="shared" si="5"/>
        <v/>
      </c>
      <c r="C89" s="5" t="str">
        <f t="shared" si="6"/>
        <v/>
      </c>
      <c r="D89" s="5" t="str">
        <f t="shared" si="7"/>
        <v/>
      </c>
      <c r="E89" s="5"/>
      <c r="F89" s="5" t="s">
        <v>202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HW89">
        <v>6</v>
      </c>
      <c r="HX89" s="1" t="s">
        <v>143</v>
      </c>
      <c r="HY89" s="1" t="s">
        <v>190</v>
      </c>
    </row>
    <row r="90" spans="1:233" x14ac:dyDescent="0.2">
      <c r="A90" s="4" t="str">
        <f t="shared" si="4"/>
        <v/>
      </c>
      <c r="B90" s="5" t="str">
        <f t="shared" si="5"/>
        <v/>
      </c>
      <c r="C90" s="5" t="str">
        <f t="shared" si="6"/>
        <v/>
      </c>
      <c r="D90" s="5" t="str">
        <f t="shared" si="7"/>
        <v/>
      </c>
      <c r="E90" s="5"/>
      <c r="F90" s="5" t="s">
        <v>202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HW90">
        <v>6</v>
      </c>
      <c r="HX90" s="1" t="s">
        <v>144</v>
      </c>
      <c r="HY90" s="1" t="s">
        <v>190</v>
      </c>
    </row>
    <row r="91" spans="1:233" x14ac:dyDescent="0.2">
      <c r="A91" s="4" t="str">
        <f t="shared" si="4"/>
        <v/>
      </c>
      <c r="B91" s="5" t="str">
        <f t="shared" si="5"/>
        <v/>
      </c>
      <c r="C91" s="5" t="str">
        <f t="shared" si="6"/>
        <v/>
      </c>
      <c r="D91" s="5" t="str">
        <f t="shared" si="7"/>
        <v/>
      </c>
      <c r="E91" s="5"/>
      <c r="F91" s="5" t="s">
        <v>202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HW91">
        <v>6</v>
      </c>
      <c r="HX91" s="1" t="s">
        <v>145</v>
      </c>
      <c r="HY91" s="1" t="s">
        <v>191</v>
      </c>
    </row>
    <row r="92" spans="1:233" x14ac:dyDescent="0.2">
      <c r="A92" s="4" t="str">
        <f t="shared" si="4"/>
        <v/>
      </c>
      <c r="B92" s="5" t="str">
        <f t="shared" si="5"/>
        <v/>
      </c>
      <c r="C92" s="5" t="str">
        <f t="shared" si="6"/>
        <v/>
      </c>
      <c r="D92" s="5" t="str">
        <f t="shared" si="7"/>
        <v/>
      </c>
      <c r="E92" s="5"/>
      <c r="F92" s="5" t="s">
        <v>202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HW92">
        <v>6</v>
      </c>
      <c r="HX92" s="1" t="s">
        <v>146</v>
      </c>
      <c r="HY92" s="1" t="s">
        <v>187</v>
      </c>
    </row>
    <row r="93" spans="1:233" x14ac:dyDescent="0.2">
      <c r="A93" s="4" t="str">
        <f t="shared" si="4"/>
        <v/>
      </c>
      <c r="B93" s="5" t="str">
        <f t="shared" si="5"/>
        <v/>
      </c>
      <c r="C93" s="5" t="str">
        <f t="shared" si="6"/>
        <v/>
      </c>
      <c r="D93" s="5" t="str">
        <f t="shared" si="7"/>
        <v/>
      </c>
      <c r="E93" s="5"/>
      <c r="F93" s="5" t="s">
        <v>202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HW93">
        <v>6</v>
      </c>
      <c r="HX93" s="1" t="s">
        <v>147</v>
      </c>
      <c r="HY93" s="1" t="s">
        <v>187</v>
      </c>
    </row>
    <row r="94" spans="1:233" x14ac:dyDescent="0.2">
      <c r="A94" s="4" t="str">
        <f t="shared" si="4"/>
        <v/>
      </c>
      <c r="B94" s="5" t="str">
        <f t="shared" si="5"/>
        <v/>
      </c>
      <c r="C94" s="5" t="str">
        <f t="shared" si="6"/>
        <v/>
      </c>
      <c r="D94" s="5" t="str">
        <f t="shared" si="7"/>
        <v/>
      </c>
      <c r="E94" s="5"/>
      <c r="F94" s="5" t="s">
        <v>202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HW94">
        <v>6</v>
      </c>
      <c r="HX94" s="1" t="s">
        <v>148</v>
      </c>
      <c r="HY94" s="1" t="s">
        <v>71</v>
      </c>
    </row>
    <row r="95" spans="1:233" x14ac:dyDescent="0.2">
      <c r="A95" s="4" t="str">
        <f t="shared" si="4"/>
        <v/>
      </c>
      <c r="B95" s="5" t="str">
        <f t="shared" si="5"/>
        <v/>
      </c>
      <c r="C95" s="5" t="str">
        <f t="shared" si="6"/>
        <v/>
      </c>
      <c r="D95" s="5" t="str">
        <f t="shared" si="7"/>
        <v/>
      </c>
      <c r="E95" s="5"/>
      <c r="F95" s="5" t="s">
        <v>202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33" x14ac:dyDescent="0.2">
      <c r="A96" s="4" t="str">
        <f t="shared" si="4"/>
        <v/>
      </c>
      <c r="B96" s="5" t="str">
        <f t="shared" si="5"/>
        <v/>
      </c>
      <c r="C96" s="5" t="str">
        <f t="shared" si="6"/>
        <v/>
      </c>
      <c r="D96" s="5" t="str">
        <f t="shared" si="7"/>
        <v/>
      </c>
      <c r="E96" s="5"/>
      <c r="F96" s="5" t="s">
        <v>202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x14ac:dyDescent="0.2">
      <c r="A97" s="4" t="str">
        <f t="shared" si="4"/>
        <v/>
      </c>
      <c r="B97" s="5" t="str">
        <f t="shared" si="5"/>
        <v/>
      </c>
      <c r="C97" s="5" t="str">
        <f t="shared" si="6"/>
        <v/>
      </c>
      <c r="D97" s="5" t="str">
        <f t="shared" si="7"/>
        <v/>
      </c>
      <c r="E97" s="5"/>
      <c r="F97" s="5" t="s">
        <v>202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x14ac:dyDescent="0.2">
      <c r="A98" s="4" t="str">
        <f t="shared" si="4"/>
        <v/>
      </c>
      <c r="B98" s="5" t="str">
        <f t="shared" si="5"/>
        <v/>
      </c>
      <c r="C98" s="5" t="str">
        <f t="shared" si="6"/>
        <v/>
      </c>
      <c r="D98" s="5" t="str">
        <f t="shared" si="7"/>
        <v/>
      </c>
      <c r="E98" s="5"/>
      <c r="F98" s="5" t="s">
        <v>202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x14ac:dyDescent="0.2">
      <c r="A99" s="4" t="str">
        <f t="shared" si="4"/>
        <v/>
      </c>
      <c r="B99" s="5" t="str">
        <f t="shared" si="5"/>
        <v/>
      </c>
      <c r="C99" s="5" t="str">
        <f t="shared" si="6"/>
        <v/>
      </c>
      <c r="D99" s="5" t="str">
        <f t="shared" si="7"/>
        <v/>
      </c>
      <c r="E99" s="5"/>
      <c r="F99" s="5" t="s">
        <v>202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x14ac:dyDescent="0.2">
      <c r="A100" s="4" t="str">
        <f t="shared" si="4"/>
        <v/>
      </c>
      <c r="B100" s="5" t="str">
        <f t="shared" si="5"/>
        <v/>
      </c>
      <c r="C100" s="5" t="str">
        <f t="shared" si="6"/>
        <v/>
      </c>
      <c r="D100" s="5" t="str">
        <f t="shared" si="7"/>
        <v/>
      </c>
      <c r="E100" s="5"/>
      <c r="F100" s="5" t="s">
        <v>202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x14ac:dyDescent="0.2">
      <c r="A101" s="4" t="str">
        <f t="shared" si="4"/>
        <v/>
      </c>
      <c r="B101" s="5" t="str">
        <f t="shared" si="5"/>
        <v/>
      </c>
      <c r="C101" s="5" t="str">
        <f t="shared" si="6"/>
        <v/>
      </c>
      <c r="D101" s="5" t="str">
        <f t="shared" si="7"/>
        <v/>
      </c>
      <c r="E101" s="5"/>
      <c r="F101" s="5" t="s">
        <v>202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x14ac:dyDescent="0.2">
      <c r="A102" s="4" t="str">
        <f t="shared" si="4"/>
        <v/>
      </c>
      <c r="B102" s="5" t="str">
        <f t="shared" si="5"/>
        <v/>
      </c>
      <c r="C102" s="5" t="str">
        <f t="shared" si="6"/>
        <v/>
      </c>
      <c r="D102" s="5" t="str">
        <f t="shared" si="7"/>
        <v/>
      </c>
      <c r="E102" s="5"/>
      <c r="F102" s="5" t="s">
        <v>202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x14ac:dyDescent="0.2">
      <c r="A103" s="4" t="str">
        <f t="shared" si="4"/>
        <v/>
      </c>
      <c r="B103" s="5" t="str">
        <f t="shared" si="5"/>
        <v/>
      </c>
      <c r="C103" s="5" t="str">
        <f t="shared" si="6"/>
        <v/>
      </c>
      <c r="D103" s="5" t="str">
        <f t="shared" si="7"/>
        <v/>
      </c>
      <c r="E103" s="5"/>
      <c r="F103" s="5" t="s">
        <v>202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x14ac:dyDescent="0.2">
      <c r="A104" s="4" t="str">
        <f t="shared" si="4"/>
        <v/>
      </c>
      <c r="B104" s="5" t="str">
        <f t="shared" si="5"/>
        <v/>
      </c>
      <c r="C104" s="5" t="str">
        <f t="shared" si="6"/>
        <v/>
      </c>
      <c r="D104" s="5" t="str">
        <f t="shared" si="7"/>
        <v/>
      </c>
      <c r="E104" s="5"/>
      <c r="F104" s="5" t="s">
        <v>202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x14ac:dyDescent="0.2">
      <c r="A105" s="4" t="str">
        <f t="shared" si="4"/>
        <v/>
      </c>
      <c r="B105" s="5" t="str">
        <f t="shared" si="5"/>
        <v/>
      </c>
      <c r="C105" s="5" t="str">
        <f t="shared" si="6"/>
        <v/>
      </c>
      <c r="D105" s="5" t="str">
        <f t="shared" si="7"/>
        <v/>
      </c>
      <c r="E105" s="5"/>
      <c r="F105" s="5" t="s">
        <v>202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x14ac:dyDescent="0.2">
      <c r="A106" s="4" t="str">
        <f t="shared" si="4"/>
        <v/>
      </c>
      <c r="B106" s="5" t="str">
        <f t="shared" si="5"/>
        <v/>
      </c>
      <c r="C106" s="5" t="str">
        <f t="shared" si="6"/>
        <v/>
      </c>
      <c r="D106" s="5" t="str">
        <f t="shared" si="7"/>
        <v/>
      </c>
      <c r="E106" s="5"/>
      <c r="F106" s="5" t="s">
        <v>202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x14ac:dyDescent="0.2">
      <c r="A107" s="4" t="str">
        <f t="shared" si="4"/>
        <v/>
      </c>
      <c r="B107" s="5" t="str">
        <f t="shared" si="5"/>
        <v/>
      </c>
      <c r="C107" s="5" t="str">
        <f t="shared" si="6"/>
        <v/>
      </c>
      <c r="D107" s="5" t="str">
        <f t="shared" si="7"/>
        <v/>
      </c>
      <c r="E107" s="5"/>
      <c r="F107" s="5" t="s">
        <v>202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x14ac:dyDescent="0.2">
      <c r="A108" s="4" t="str">
        <f t="shared" si="4"/>
        <v/>
      </c>
      <c r="B108" s="5" t="str">
        <f t="shared" si="5"/>
        <v/>
      </c>
      <c r="C108" s="5" t="str">
        <f t="shared" si="6"/>
        <v/>
      </c>
      <c r="D108" s="5" t="str">
        <f t="shared" si="7"/>
        <v/>
      </c>
      <c r="E108" s="5"/>
      <c r="F108" s="5" t="s">
        <v>202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x14ac:dyDescent="0.2">
      <c r="A109" s="4" t="str">
        <f t="shared" si="4"/>
        <v/>
      </c>
      <c r="B109" s="5" t="str">
        <f t="shared" si="5"/>
        <v/>
      </c>
      <c r="C109" s="5" t="str">
        <f t="shared" si="6"/>
        <v/>
      </c>
      <c r="D109" s="5" t="str">
        <f t="shared" si="7"/>
        <v/>
      </c>
      <c r="E109" s="5"/>
      <c r="F109" s="5" t="s">
        <v>202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x14ac:dyDescent="0.2">
      <c r="A110" s="4" t="str">
        <f t="shared" si="4"/>
        <v/>
      </c>
      <c r="B110" s="5" t="str">
        <f t="shared" si="5"/>
        <v/>
      </c>
      <c r="C110" s="5" t="str">
        <f t="shared" si="6"/>
        <v/>
      </c>
      <c r="D110" s="5" t="str">
        <f t="shared" si="7"/>
        <v/>
      </c>
      <c r="E110" s="5"/>
      <c r="F110" s="5" t="s">
        <v>202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x14ac:dyDescent="0.2">
      <c r="A111" s="4" t="str">
        <f t="shared" si="4"/>
        <v/>
      </c>
      <c r="B111" s="5" t="str">
        <f t="shared" si="5"/>
        <v/>
      </c>
      <c r="C111" s="5" t="str">
        <f t="shared" si="6"/>
        <v/>
      </c>
      <c r="D111" s="5" t="str">
        <f t="shared" si="7"/>
        <v/>
      </c>
      <c r="E111" s="5"/>
      <c r="F111" s="5" t="s">
        <v>202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x14ac:dyDescent="0.2">
      <c r="A112" s="4" t="str">
        <f t="shared" si="4"/>
        <v/>
      </c>
      <c r="B112" s="5" t="str">
        <f t="shared" si="5"/>
        <v/>
      </c>
      <c r="C112" s="5" t="str">
        <f t="shared" si="6"/>
        <v/>
      </c>
      <c r="D112" s="5" t="str">
        <f t="shared" si="7"/>
        <v/>
      </c>
      <c r="E112" s="5"/>
      <c r="F112" s="5" t="s">
        <v>202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x14ac:dyDescent="0.2">
      <c r="A113" s="4" t="str">
        <f t="shared" si="4"/>
        <v/>
      </c>
      <c r="B113" s="5" t="str">
        <f t="shared" si="5"/>
        <v/>
      </c>
      <c r="C113" s="5" t="str">
        <f t="shared" si="6"/>
        <v/>
      </c>
      <c r="D113" s="5" t="str">
        <f t="shared" si="7"/>
        <v/>
      </c>
      <c r="E113" s="5"/>
      <c r="F113" s="5" t="s">
        <v>202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x14ac:dyDescent="0.2">
      <c r="A114" s="4" t="str">
        <f t="shared" si="4"/>
        <v/>
      </c>
      <c r="B114" s="5" t="str">
        <f t="shared" si="5"/>
        <v/>
      </c>
      <c r="C114" s="5" t="str">
        <f t="shared" si="6"/>
        <v/>
      </c>
      <c r="D114" s="5" t="str">
        <f t="shared" si="7"/>
        <v/>
      </c>
      <c r="E114" s="5"/>
      <c r="F114" s="5" t="s">
        <v>202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x14ac:dyDescent="0.2">
      <c r="A115" s="4" t="str">
        <f t="shared" si="4"/>
        <v/>
      </c>
      <c r="B115" s="5" t="str">
        <f t="shared" si="5"/>
        <v/>
      </c>
      <c r="C115" s="5" t="str">
        <f t="shared" si="6"/>
        <v/>
      </c>
      <c r="D115" s="5" t="str">
        <f t="shared" si="7"/>
        <v/>
      </c>
      <c r="E115" s="5"/>
      <c r="F115" s="5" t="s">
        <v>202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x14ac:dyDescent="0.2">
      <c r="A116" s="4" t="str">
        <f t="shared" si="4"/>
        <v/>
      </c>
      <c r="B116" s="5" t="str">
        <f t="shared" si="5"/>
        <v/>
      </c>
      <c r="C116" s="5" t="str">
        <f t="shared" si="6"/>
        <v/>
      </c>
      <c r="D116" s="5" t="str">
        <f t="shared" si="7"/>
        <v/>
      </c>
      <c r="E116" s="5"/>
      <c r="F116" s="5" t="s">
        <v>202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x14ac:dyDescent="0.2">
      <c r="A117" s="4" t="str">
        <f t="shared" si="4"/>
        <v/>
      </c>
      <c r="B117" s="5" t="str">
        <f t="shared" si="5"/>
        <v/>
      </c>
      <c r="C117" s="5" t="str">
        <f t="shared" si="6"/>
        <v/>
      </c>
      <c r="D117" s="5" t="str">
        <f t="shared" si="7"/>
        <v/>
      </c>
      <c r="E117" s="5"/>
      <c r="F117" s="5" t="s">
        <v>202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x14ac:dyDescent="0.2">
      <c r="A118" s="4" t="str">
        <f t="shared" si="4"/>
        <v/>
      </c>
      <c r="B118" s="5" t="str">
        <f t="shared" si="5"/>
        <v/>
      </c>
      <c r="C118" s="5" t="str">
        <f t="shared" si="6"/>
        <v/>
      </c>
      <c r="D118" s="5" t="str">
        <f t="shared" si="7"/>
        <v/>
      </c>
      <c r="E118" s="5"/>
      <c r="F118" s="5" t="s">
        <v>202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x14ac:dyDescent="0.2">
      <c r="A119" s="4" t="str">
        <f t="shared" si="4"/>
        <v/>
      </c>
      <c r="B119" s="5" t="str">
        <f t="shared" si="5"/>
        <v/>
      </c>
      <c r="C119" s="5" t="str">
        <f t="shared" si="6"/>
        <v/>
      </c>
      <c r="D119" s="5" t="str">
        <f t="shared" si="7"/>
        <v/>
      </c>
      <c r="E119" s="5"/>
      <c r="F119" s="5" t="s">
        <v>202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x14ac:dyDescent="0.2">
      <c r="A120" s="4" t="str">
        <f t="shared" si="4"/>
        <v/>
      </c>
      <c r="B120" s="5" t="str">
        <f t="shared" si="5"/>
        <v/>
      </c>
      <c r="C120" s="5" t="str">
        <f t="shared" si="6"/>
        <v/>
      </c>
      <c r="D120" s="5" t="str">
        <f t="shared" si="7"/>
        <v/>
      </c>
      <c r="E120" s="5"/>
      <c r="F120" s="5" t="s">
        <v>202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x14ac:dyDescent="0.2">
      <c r="A121" s="4" t="str">
        <f t="shared" si="4"/>
        <v/>
      </c>
      <c r="B121" s="5" t="str">
        <f t="shared" si="5"/>
        <v/>
      </c>
      <c r="C121" s="5" t="str">
        <f t="shared" si="6"/>
        <v/>
      </c>
      <c r="D121" s="5" t="str">
        <f t="shared" si="7"/>
        <v/>
      </c>
      <c r="E121" s="5"/>
      <c r="F121" s="5" t="s">
        <v>202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x14ac:dyDescent="0.2">
      <c r="A122" s="4" t="str">
        <f t="shared" si="4"/>
        <v/>
      </c>
      <c r="B122" s="5" t="str">
        <f t="shared" si="5"/>
        <v/>
      </c>
      <c r="C122" s="5" t="str">
        <f t="shared" si="6"/>
        <v/>
      </c>
      <c r="D122" s="5" t="str">
        <f t="shared" si="7"/>
        <v/>
      </c>
      <c r="E122" s="5"/>
      <c r="F122" s="5" t="s">
        <v>202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x14ac:dyDescent="0.2">
      <c r="A123" s="4" t="str">
        <f t="shared" si="4"/>
        <v/>
      </c>
      <c r="B123" s="5" t="str">
        <f t="shared" si="5"/>
        <v/>
      </c>
      <c r="C123" s="5" t="str">
        <f t="shared" si="6"/>
        <v/>
      </c>
      <c r="D123" s="5" t="str">
        <f t="shared" si="7"/>
        <v/>
      </c>
      <c r="E123" s="5"/>
      <c r="F123" s="5" t="s">
        <v>202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x14ac:dyDescent="0.2">
      <c r="A124" s="4" t="str">
        <f t="shared" si="4"/>
        <v/>
      </c>
      <c r="B124" s="5" t="str">
        <f t="shared" si="5"/>
        <v/>
      </c>
      <c r="C124" s="5" t="str">
        <f t="shared" si="6"/>
        <v/>
      </c>
      <c r="D124" s="5" t="str">
        <f t="shared" si="7"/>
        <v/>
      </c>
      <c r="E124" s="5"/>
      <c r="F124" s="5" t="s">
        <v>202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x14ac:dyDescent="0.2">
      <c r="A125" s="4" t="str">
        <f t="shared" si="4"/>
        <v/>
      </c>
      <c r="B125" s="5" t="str">
        <f t="shared" si="5"/>
        <v/>
      </c>
      <c r="C125" s="5" t="str">
        <f t="shared" si="6"/>
        <v/>
      </c>
      <c r="D125" s="5" t="str">
        <f t="shared" si="7"/>
        <v/>
      </c>
      <c r="E125" s="5"/>
      <c r="F125" s="5" t="s">
        <v>202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x14ac:dyDescent="0.2">
      <c r="A126" s="4" t="str">
        <f t="shared" si="4"/>
        <v/>
      </c>
      <c r="B126" s="5" t="str">
        <f t="shared" si="5"/>
        <v/>
      </c>
      <c r="C126" s="5" t="str">
        <f t="shared" si="6"/>
        <v/>
      </c>
      <c r="D126" s="5" t="str">
        <f t="shared" si="7"/>
        <v/>
      </c>
      <c r="E126" s="5"/>
      <c r="F126" s="5" t="s">
        <v>202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x14ac:dyDescent="0.2">
      <c r="A127" s="4" t="str">
        <f t="shared" si="4"/>
        <v/>
      </c>
      <c r="B127" s="5" t="str">
        <f t="shared" si="5"/>
        <v/>
      </c>
      <c r="C127" s="5" t="str">
        <f t="shared" si="6"/>
        <v/>
      </c>
      <c r="D127" s="5" t="str">
        <f t="shared" si="7"/>
        <v/>
      </c>
      <c r="E127" s="5"/>
      <c r="F127" s="5" t="s">
        <v>202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x14ac:dyDescent="0.2">
      <c r="A128" s="4" t="str">
        <f t="shared" si="4"/>
        <v/>
      </c>
      <c r="B128" s="5" t="str">
        <f t="shared" si="5"/>
        <v/>
      </c>
      <c r="C128" s="5" t="str">
        <f t="shared" si="6"/>
        <v/>
      </c>
      <c r="D128" s="5" t="str">
        <f t="shared" si="7"/>
        <v/>
      </c>
      <c r="E128" s="5"/>
      <c r="F128" s="5" t="s">
        <v>202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x14ac:dyDescent="0.2">
      <c r="A129" s="4" t="str">
        <f t="shared" si="4"/>
        <v/>
      </c>
      <c r="B129" s="5" t="str">
        <f t="shared" si="5"/>
        <v/>
      </c>
      <c r="C129" s="5" t="str">
        <f t="shared" si="6"/>
        <v/>
      </c>
      <c r="D129" s="5" t="str">
        <f t="shared" si="7"/>
        <v/>
      </c>
      <c r="E129" s="5"/>
      <c r="F129" s="5" t="s">
        <v>202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x14ac:dyDescent="0.2">
      <c r="A130" s="4" t="str">
        <f t="shared" si="4"/>
        <v/>
      </c>
      <c r="B130" s="5" t="str">
        <f t="shared" si="5"/>
        <v/>
      </c>
      <c r="C130" s="5" t="str">
        <f t="shared" si="6"/>
        <v/>
      </c>
      <c r="D130" s="5" t="str">
        <f t="shared" si="7"/>
        <v/>
      </c>
      <c r="E130" s="5"/>
      <c r="F130" s="5" t="s">
        <v>202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x14ac:dyDescent="0.2">
      <c r="A131" s="4" t="str">
        <f t="shared" si="4"/>
        <v/>
      </c>
      <c r="B131" s="5" t="str">
        <f t="shared" si="5"/>
        <v/>
      </c>
      <c r="C131" s="5" t="str">
        <f t="shared" si="6"/>
        <v/>
      </c>
      <c r="D131" s="5" t="str">
        <f t="shared" si="7"/>
        <v/>
      </c>
      <c r="E131" s="5"/>
      <c r="F131" s="5" t="s">
        <v>202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x14ac:dyDescent="0.2">
      <c r="A132" s="4" t="str">
        <f t="shared" si="4"/>
        <v/>
      </c>
      <c r="B132" s="5" t="str">
        <f t="shared" si="5"/>
        <v/>
      </c>
      <c r="C132" s="5" t="str">
        <f t="shared" si="6"/>
        <v/>
      </c>
      <c r="D132" s="5" t="str">
        <f t="shared" si="7"/>
        <v/>
      </c>
      <c r="E132" s="5"/>
      <c r="F132" s="5" t="s">
        <v>202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x14ac:dyDescent="0.2">
      <c r="A133" s="4" t="str">
        <f t="shared" si="4"/>
        <v/>
      </c>
      <c r="B133" s="5" t="str">
        <f t="shared" si="5"/>
        <v/>
      </c>
      <c r="C133" s="5" t="str">
        <f t="shared" si="6"/>
        <v/>
      </c>
      <c r="D133" s="5" t="str">
        <f t="shared" si="7"/>
        <v/>
      </c>
      <c r="E133" s="5"/>
      <c r="F133" s="5" t="s">
        <v>202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x14ac:dyDescent="0.2">
      <c r="A134" s="4" t="str">
        <f t="shared" si="4"/>
        <v/>
      </c>
      <c r="B134" s="5" t="str">
        <f t="shared" si="5"/>
        <v/>
      </c>
      <c r="C134" s="5" t="str">
        <f t="shared" si="6"/>
        <v/>
      </c>
      <c r="D134" s="5" t="str">
        <f t="shared" si="7"/>
        <v/>
      </c>
      <c r="E134" s="5"/>
      <c r="F134" s="5" t="s">
        <v>202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x14ac:dyDescent="0.2">
      <c r="A135" s="4" t="str">
        <f t="shared" si="4"/>
        <v/>
      </c>
      <c r="B135" s="5" t="str">
        <f t="shared" si="5"/>
        <v/>
      </c>
      <c r="C135" s="5" t="str">
        <f t="shared" si="6"/>
        <v/>
      </c>
      <c r="D135" s="5" t="str">
        <f t="shared" si="7"/>
        <v/>
      </c>
      <c r="E135" s="5"/>
      <c r="F135" s="5" t="s">
        <v>202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x14ac:dyDescent="0.2">
      <c r="A136" s="4" t="str">
        <f t="shared" si="4"/>
        <v/>
      </c>
      <c r="B136" s="5" t="str">
        <f t="shared" si="5"/>
        <v/>
      </c>
      <c r="C136" s="5" t="str">
        <f t="shared" si="6"/>
        <v/>
      </c>
      <c r="D136" s="5" t="str">
        <f t="shared" si="7"/>
        <v/>
      </c>
      <c r="E136" s="5"/>
      <c r="F136" s="5" t="s">
        <v>202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x14ac:dyDescent="0.2">
      <c r="A137" s="4" t="str">
        <f t="shared" si="4"/>
        <v/>
      </c>
      <c r="B137" s="5" t="str">
        <f t="shared" si="5"/>
        <v/>
      </c>
      <c r="C137" s="5" t="str">
        <f t="shared" si="6"/>
        <v/>
      </c>
      <c r="D137" s="5" t="str">
        <f t="shared" si="7"/>
        <v/>
      </c>
      <c r="E137" s="5"/>
      <c r="F137" s="5" t="s">
        <v>202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x14ac:dyDescent="0.2">
      <c r="A138" s="4" t="str">
        <f t="shared" si="4"/>
        <v/>
      </c>
      <c r="B138" s="5" t="str">
        <f t="shared" si="5"/>
        <v/>
      </c>
      <c r="C138" s="5" t="str">
        <f t="shared" si="6"/>
        <v/>
      </c>
      <c r="D138" s="5" t="str">
        <f t="shared" si="7"/>
        <v/>
      </c>
      <c r="E138" s="5"/>
      <c r="F138" s="5" t="s">
        <v>202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x14ac:dyDescent="0.2">
      <c r="A139" s="4" t="str">
        <f t="shared" si="4"/>
        <v/>
      </c>
      <c r="B139" s="5" t="str">
        <f t="shared" si="5"/>
        <v/>
      </c>
      <c r="C139" s="5" t="str">
        <f t="shared" si="6"/>
        <v/>
      </c>
      <c r="D139" s="5" t="str">
        <f t="shared" si="7"/>
        <v/>
      </c>
      <c r="E139" s="5"/>
      <c r="F139" s="5" t="s">
        <v>202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x14ac:dyDescent="0.2">
      <c r="A140" s="4" t="str">
        <f t="shared" si="4"/>
        <v/>
      </c>
      <c r="B140" s="5" t="str">
        <f t="shared" si="5"/>
        <v/>
      </c>
      <c r="C140" s="5" t="str">
        <f t="shared" si="6"/>
        <v/>
      </c>
      <c r="D140" s="5" t="str">
        <f t="shared" si="7"/>
        <v/>
      </c>
      <c r="E140" s="5"/>
      <c r="F140" s="5" t="s">
        <v>202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001" spans="252:252" ht="25.5" x14ac:dyDescent="0.2">
      <c r="IR1001" s="3" t="s">
        <v>81</v>
      </c>
    </row>
    <row r="1002" spans="252:252" ht="38.25" x14ac:dyDescent="0.2">
      <c r="IR1002" s="3" t="s">
        <v>82</v>
      </c>
    </row>
  </sheetData>
  <phoneticPr fontId="10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08"/>
  <sheetViews>
    <sheetView topLeftCell="A4" zoomScaleNormal="100" workbookViewId="0">
      <selection activeCell="A6" sqref="A6:F6"/>
    </sheetView>
  </sheetViews>
  <sheetFormatPr defaultRowHeight="12.75" x14ac:dyDescent="0.2"/>
  <cols>
    <col min="1" max="1" width="20.140625" style="8" customWidth="1"/>
    <col min="2" max="2" width="50.7109375" style="11" customWidth="1"/>
    <col min="3" max="3" width="22.42578125" style="15" bestFit="1" customWidth="1"/>
    <col min="4" max="4" width="16.140625" style="16" bestFit="1" customWidth="1"/>
    <col min="5" max="5" width="16.28515625" style="16" customWidth="1"/>
    <col min="6" max="6" width="9.28515625" style="15" bestFit="1" customWidth="1"/>
    <col min="7" max="7" width="15.42578125" style="8" bestFit="1" customWidth="1"/>
    <col min="8" max="8" width="9.42578125" style="8" bestFit="1" customWidth="1"/>
    <col min="9" max="9" width="15.42578125" style="8" bestFit="1" customWidth="1"/>
    <col min="10" max="10" width="9.42578125" style="8" bestFit="1" customWidth="1"/>
    <col min="11" max="16384" width="9.140625" style="8"/>
  </cols>
  <sheetData>
    <row r="1" spans="1:15" ht="20.25" hidden="1" customHeight="1" x14ac:dyDescent="0.2">
      <c r="A1" s="17"/>
      <c r="B1" s="17"/>
      <c r="C1" s="17"/>
      <c r="D1" s="17"/>
      <c r="E1" s="17"/>
      <c r="F1" s="17"/>
      <c r="G1" s="17"/>
      <c r="H1" s="17"/>
      <c r="I1" s="17"/>
    </row>
    <row r="2" spans="1:15" ht="15.75" hidden="1" x14ac:dyDescent="0.2">
      <c r="A2" s="157"/>
      <c r="B2" s="157"/>
      <c r="C2" s="157"/>
      <c r="D2" s="157"/>
      <c r="E2" s="157"/>
      <c r="F2" s="157"/>
      <c r="G2" s="157"/>
      <c r="H2" s="157"/>
      <c r="I2" s="157"/>
    </row>
    <row r="3" spans="1:15" ht="18" hidden="1" x14ac:dyDescent="0.2">
      <c r="A3" s="17"/>
      <c r="B3" s="17"/>
      <c r="C3" s="17"/>
      <c r="D3" s="17"/>
      <c r="E3" s="17"/>
      <c r="F3" s="17"/>
      <c r="G3" s="18"/>
      <c r="H3" s="18"/>
      <c r="I3" s="18"/>
    </row>
    <row r="4" spans="1:15" ht="18" x14ac:dyDescent="0.2">
      <c r="A4" s="17"/>
      <c r="B4" s="17"/>
      <c r="C4" s="17"/>
      <c r="D4" s="17"/>
      <c r="E4" s="17"/>
      <c r="F4" s="17"/>
      <c r="G4" s="18"/>
      <c r="H4" s="18"/>
      <c r="I4" s="18"/>
    </row>
    <row r="5" spans="1:15" ht="15.75" x14ac:dyDescent="0.2">
      <c r="A5" s="157" t="s">
        <v>219</v>
      </c>
      <c r="B5" s="157"/>
      <c r="C5" s="157"/>
      <c r="D5" s="157"/>
      <c r="E5" s="157"/>
      <c r="F5" s="157"/>
      <c r="G5" s="67"/>
      <c r="H5" s="67"/>
      <c r="I5" s="67"/>
    </row>
    <row r="6" spans="1:15" ht="15.75" customHeight="1" x14ac:dyDescent="0.2">
      <c r="A6" s="157" t="s">
        <v>220</v>
      </c>
      <c r="B6" s="157"/>
      <c r="C6" s="157"/>
      <c r="D6" s="157"/>
      <c r="E6" s="157"/>
      <c r="F6" s="157"/>
      <c r="G6" s="67"/>
      <c r="H6" s="67"/>
      <c r="I6" s="67"/>
    </row>
    <row r="7" spans="1:15" ht="18" x14ac:dyDescent="0.2">
      <c r="A7" s="17"/>
      <c r="B7" s="17"/>
      <c r="C7" s="17"/>
      <c r="D7" s="17"/>
      <c r="E7" s="17"/>
      <c r="F7" s="17"/>
      <c r="G7" s="18"/>
      <c r="H7" s="18"/>
      <c r="I7" s="18"/>
    </row>
    <row r="8" spans="1:15" s="9" customFormat="1" ht="57" x14ac:dyDescent="0.2">
      <c r="A8" s="155" t="s">
        <v>204</v>
      </c>
      <c r="B8" s="155"/>
      <c r="C8" s="26" t="str">
        <f>UPPER(C11)</f>
        <v>IZVORNI PLAN ILI REBALANS 
2023.</v>
      </c>
      <c r="D8" s="26" t="str">
        <f>UPPER(D11)</f>
        <v>TEKUĆI PLAN 
2023.</v>
      </c>
      <c r="E8" s="26" t="str">
        <f>UPPER(E11)</f>
        <v>OSTVARENJE/IZVRŠENJE 
01.2023. - 12.2023.</v>
      </c>
      <c r="F8" s="26" t="s">
        <v>218</v>
      </c>
    </row>
    <row r="9" spans="1:15" s="10" customFormat="1" ht="12.75" customHeight="1" x14ac:dyDescent="0.2">
      <c r="A9" s="156">
        <v>1</v>
      </c>
      <c r="B9" s="156"/>
      <c r="C9" s="21">
        <v>2</v>
      </c>
      <c r="D9" s="21">
        <v>3</v>
      </c>
      <c r="E9" s="21">
        <v>4.3333333333333304</v>
      </c>
      <c r="F9" s="21">
        <v>5.0833333333333304</v>
      </c>
      <c r="G9" s="12"/>
      <c r="H9" s="12"/>
      <c r="I9" s="12"/>
      <c r="J9" s="12"/>
    </row>
    <row r="10" spans="1:15" s="10" customFormat="1" hidden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25"/>
      <c r="L10" s="25"/>
      <c r="M10" s="25"/>
      <c r="N10" s="25"/>
      <c r="O10" s="25"/>
    </row>
    <row r="11" spans="1:15" ht="51" hidden="1" x14ac:dyDescent="0.2">
      <c r="A11" s="23" t="s">
        <v>190</v>
      </c>
      <c r="B11" s="23" t="s">
        <v>190</v>
      </c>
      <c r="C11" s="22" t="s">
        <v>211</v>
      </c>
      <c r="D11" s="22" t="s">
        <v>212</v>
      </c>
      <c r="E11" s="22" t="s">
        <v>221</v>
      </c>
      <c r="F11" s="22" t="s">
        <v>213</v>
      </c>
      <c r="G11" s="19"/>
      <c r="H11" s="19"/>
      <c r="I11" s="19"/>
      <c r="J11" s="19"/>
      <c r="K11" s="20"/>
      <c r="L11" s="20"/>
      <c r="M11" s="20"/>
      <c r="N11" s="20"/>
      <c r="O11" s="20"/>
    </row>
    <row r="12" spans="1:15" hidden="1" x14ac:dyDescent="0.2">
      <c r="A12" s="23" t="s">
        <v>205</v>
      </c>
      <c r="B12" s="23" t="s">
        <v>190</v>
      </c>
      <c r="C12" s="24" t="s">
        <v>203</v>
      </c>
      <c r="D12" s="24" t="s">
        <v>203</v>
      </c>
      <c r="E12" s="24" t="s">
        <v>203</v>
      </c>
      <c r="F12" s="24" t="s">
        <v>190</v>
      </c>
      <c r="G12" s="19"/>
      <c r="H12" s="19"/>
      <c r="I12" s="19"/>
      <c r="J12" s="19"/>
      <c r="K12" s="20"/>
      <c r="L12" s="20"/>
      <c r="M12" s="20"/>
      <c r="N12" s="20"/>
      <c r="O12" s="20"/>
    </row>
    <row r="13" spans="1:15" hidden="1" x14ac:dyDescent="0.2">
      <c r="A13" s="27" t="s">
        <v>206</v>
      </c>
      <c r="B13" s="27" t="s">
        <v>190</v>
      </c>
      <c r="C13" s="28">
        <v>479528636</v>
      </c>
      <c r="D13" s="28">
        <v>526491328</v>
      </c>
      <c r="E13" s="29">
        <v>564628899.47000003</v>
      </c>
      <c r="F13" s="29">
        <v>107.243722629749</v>
      </c>
      <c r="G13" s="19"/>
      <c r="H13" s="19"/>
      <c r="I13" s="19"/>
      <c r="J13" s="19"/>
      <c r="K13" s="20"/>
      <c r="L13" s="20"/>
      <c r="M13" s="20"/>
      <c r="N13" s="20"/>
      <c r="O13" s="20"/>
    </row>
    <row r="14" spans="1:15" x14ac:dyDescent="0.2">
      <c r="A14" s="43" t="s">
        <v>222</v>
      </c>
      <c r="B14" s="44" t="s">
        <v>223</v>
      </c>
      <c r="C14" s="45">
        <v>479528636</v>
      </c>
      <c r="D14" s="45">
        <v>526491328</v>
      </c>
      <c r="E14" s="46">
        <v>564628899.47000003</v>
      </c>
      <c r="F14" s="46">
        <v>107.243722629749</v>
      </c>
      <c r="G14" s="14"/>
      <c r="H14" s="14"/>
      <c r="I14" s="14"/>
      <c r="J14" s="14"/>
      <c r="K14" s="13"/>
      <c r="L14" s="13"/>
      <c r="M14" s="13"/>
      <c r="N14" s="13"/>
      <c r="O14" s="13"/>
    </row>
    <row r="15" spans="1:15" x14ac:dyDescent="0.2">
      <c r="A15" s="47" t="s">
        <v>154</v>
      </c>
      <c r="B15" s="48" t="s">
        <v>214</v>
      </c>
      <c r="C15" s="49">
        <v>9424632</v>
      </c>
      <c r="D15" s="49">
        <v>60610796</v>
      </c>
      <c r="E15" s="50">
        <v>60588723.950000003</v>
      </c>
      <c r="F15" s="50">
        <v>99.963583962830697</v>
      </c>
      <c r="G15" s="20"/>
      <c r="H15" s="20"/>
      <c r="I15" s="20"/>
      <c r="J15" s="20"/>
      <c r="K15" s="20"/>
      <c r="L15" s="20"/>
      <c r="M15" s="20"/>
      <c r="N15" s="20"/>
      <c r="O15" s="20"/>
    </row>
    <row r="16" spans="1:15" x14ac:dyDescent="0.2">
      <c r="A16" s="47" t="s">
        <v>150</v>
      </c>
      <c r="B16" s="48" t="s">
        <v>215</v>
      </c>
      <c r="C16" s="49">
        <v>34501</v>
      </c>
      <c r="D16" s="49">
        <v>34501</v>
      </c>
      <c r="E16" s="50">
        <v>5071.71</v>
      </c>
      <c r="F16" s="50">
        <v>14.7001826034028</v>
      </c>
      <c r="G16" s="20"/>
      <c r="H16" s="20"/>
      <c r="I16" s="20"/>
      <c r="J16" s="20"/>
      <c r="K16" s="20"/>
      <c r="L16" s="20"/>
      <c r="M16" s="20"/>
      <c r="N16" s="20"/>
      <c r="O16" s="20"/>
    </row>
    <row r="17" spans="1:15" x14ac:dyDescent="0.2">
      <c r="A17" s="47" t="s">
        <v>224</v>
      </c>
      <c r="B17" s="48" t="s">
        <v>225</v>
      </c>
      <c r="C17" s="49">
        <v>16068135</v>
      </c>
      <c r="D17" s="49">
        <v>16068135</v>
      </c>
      <c r="E17" s="50">
        <v>12569056.6</v>
      </c>
      <c r="F17" s="50">
        <v>78.223493890236796</v>
      </c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2">
      <c r="A18" s="47" t="s">
        <v>226</v>
      </c>
      <c r="B18" s="48" t="s">
        <v>227</v>
      </c>
      <c r="C18" s="49">
        <v>416565736</v>
      </c>
      <c r="D18" s="49">
        <v>416565736</v>
      </c>
      <c r="E18" s="50">
        <v>442923625.29000002</v>
      </c>
      <c r="F18" s="50">
        <v>106.327426144814</v>
      </c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">
      <c r="A19" s="47" t="s">
        <v>208</v>
      </c>
      <c r="B19" s="48" t="s">
        <v>209</v>
      </c>
      <c r="C19" s="49"/>
      <c r="D19" s="49"/>
      <c r="E19" s="50">
        <v>2048.1999999999998</v>
      </c>
      <c r="F19" s="50"/>
      <c r="G19" s="20"/>
      <c r="H19" s="20"/>
      <c r="I19" s="20"/>
      <c r="J19" s="20"/>
      <c r="K19" s="20"/>
      <c r="L19" s="20"/>
      <c r="M19" s="20"/>
      <c r="N19" s="20"/>
      <c r="O19" s="20"/>
    </row>
    <row r="20" spans="1:15" x14ac:dyDescent="0.2">
      <c r="A20" s="47" t="s">
        <v>228</v>
      </c>
      <c r="B20" s="48" t="s">
        <v>229</v>
      </c>
      <c r="C20" s="49">
        <v>1991646</v>
      </c>
      <c r="D20" s="49">
        <v>1991646</v>
      </c>
      <c r="E20" s="50">
        <v>32152774.059999999</v>
      </c>
      <c r="F20" s="50">
        <v>1614.3819765159101</v>
      </c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2">
      <c r="A21" s="47" t="s">
        <v>210</v>
      </c>
      <c r="B21" s="48" t="s">
        <v>216</v>
      </c>
      <c r="C21" s="49">
        <v>195506</v>
      </c>
      <c r="D21" s="49">
        <v>195506</v>
      </c>
      <c r="E21" s="50">
        <v>28740.11</v>
      </c>
      <c r="F21" s="50">
        <v>14.7003723670885</v>
      </c>
      <c r="G21" s="20"/>
      <c r="H21" s="20"/>
      <c r="I21" s="20"/>
      <c r="J21" s="20"/>
      <c r="K21" s="20"/>
      <c r="L21" s="20"/>
      <c r="M21" s="20"/>
      <c r="N21" s="20"/>
      <c r="O21" s="20"/>
    </row>
    <row r="22" spans="1:15" x14ac:dyDescent="0.2">
      <c r="A22" s="47" t="s">
        <v>230</v>
      </c>
      <c r="B22" s="48" t="s">
        <v>231</v>
      </c>
      <c r="C22" s="49">
        <v>19700237</v>
      </c>
      <c r="D22" s="49">
        <v>15476765</v>
      </c>
      <c r="E22" s="50">
        <v>15476762.859999999</v>
      </c>
      <c r="F22" s="50">
        <v>99.999986172820996</v>
      </c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2">
      <c r="A23" s="47" t="s">
        <v>232</v>
      </c>
      <c r="B23" s="48" t="s">
        <v>233</v>
      </c>
      <c r="C23" s="49"/>
      <c r="D23" s="49"/>
      <c r="E23" s="50">
        <v>181419.62</v>
      </c>
      <c r="F23" s="50"/>
      <c r="G23" s="20"/>
      <c r="H23" s="20"/>
      <c r="I23" s="20"/>
      <c r="J23" s="20"/>
      <c r="K23" s="20"/>
      <c r="L23" s="20"/>
      <c r="M23" s="20"/>
      <c r="N23" s="20"/>
      <c r="O23" s="20"/>
    </row>
    <row r="24" spans="1:15" x14ac:dyDescent="0.2">
      <c r="A24" s="47" t="s">
        <v>234</v>
      </c>
      <c r="B24" s="48" t="s">
        <v>235</v>
      </c>
      <c r="C24" s="49"/>
      <c r="D24" s="49"/>
      <c r="E24" s="50">
        <v>23425.81</v>
      </c>
      <c r="F24" s="50"/>
      <c r="G24" s="20"/>
      <c r="H24" s="20"/>
      <c r="I24" s="20"/>
      <c r="J24" s="20"/>
      <c r="K24" s="20"/>
      <c r="L24" s="20"/>
      <c r="M24" s="20"/>
      <c r="N24" s="20"/>
      <c r="O24" s="20"/>
    </row>
    <row r="25" spans="1:15" x14ac:dyDescent="0.2">
      <c r="A25" s="47" t="s">
        <v>207</v>
      </c>
      <c r="B25" s="48" t="s">
        <v>217</v>
      </c>
      <c r="C25" s="49">
        <v>14479161</v>
      </c>
      <c r="D25" s="49">
        <v>14479161</v>
      </c>
      <c r="E25" s="51"/>
      <c r="F25" s="50"/>
      <c r="G25" s="20"/>
      <c r="H25" s="20"/>
      <c r="I25" s="20"/>
      <c r="J25" s="20"/>
      <c r="K25" s="20"/>
      <c r="L25" s="20"/>
      <c r="M25" s="20"/>
      <c r="N25" s="20"/>
      <c r="O25" s="20"/>
    </row>
    <row r="26" spans="1:15" x14ac:dyDescent="0.2">
      <c r="A26" s="47" t="s">
        <v>236</v>
      </c>
      <c r="B26" s="48" t="s">
        <v>237</v>
      </c>
      <c r="C26" s="49">
        <v>1045192</v>
      </c>
      <c r="D26" s="49">
        <v>1045192</v>
      </c>
      <c r="E26" s="50">
        <v>651402.30000000005</v>
      </c>
      <c r="F26" s="50">
        <v>62.323697464197998</v>
      </c>
      <c r="G26" s="20"/>
      <c r="H26" s="20"/>
      <c r="I26" s="20"/>
      <c r="J26" s="20"/>
      <c r="K26" s="20"/>
      <c r="L26" s="20"/>
      <c r="M26" s="20"/>
      <c r="N26" s="20"/>
      <c r="O26" s="20"/>
    </row>
    <row r="27" spans="1:15" x14ac:dyDescent="0.2">
      <c r="A27" s="47" t="s">
        <v>238</v>
      </c>
      <c r="B27" s="48" t="s">
        <v>239</v>
      </c>
      <c r="C27" s="49">
        <v>23890</v>
      </c>
      <c r="D27" s="49">
        <v>23890</v>
      </c>
      <c r="E27" s="49">
        <v>25848.959999999999</v>
      </c>
      <c r="F27" s="50">
        <v>108.199916282964</v>
      </c>
      <c r="G27" s="20"/>
      <c r="H27" s="20"/>
      <c r="I27" s="20"/>
      <c r="J27" s="20"/>
      <c r="K27" s="20"/>
      <c r="L27" s="20"/>
      <c r="M27" s="20"/>
      <c r="N27" s="20"/>
      <c r="O27" s="20"/>
    </row>
    <row r="29" spans="1:15" x14ac:dyDescent="0.2">
      <c r="A29" s="43" t="s">
        <v>222</v>
      </c>
      <c r="B29" s="44" t="s">
        <v>223</v>
      </c>
      <c r="C29" s="45">
        <v>479528636</v>
      </c>
      <c r="D29" s="45">
        <v>526491328</v>
      </c>
      <c r="E29" s="46">
        <v>564628899.47000003</v>
      </c>
      <c r="F29" s="46">
        <v>107.243722629749</v>
      </c>
      <c r="G29" s="14"/>
      <c r="H29" s="14"/>
      <c r="I29" s="14"/>
      <c r="J29" s="14"/>
      <c r="K29" s="13"/>
      <c r="L29" s="13"/>
      <c r="M29" s="13"/>
      <c r="N29" s="13"/>
      <c r="O29" s="13"/>
    </row>
    <row r="30" spans="1:15" x14ac:dyDescent="0.2">
      <c r="A30" s="52" t="s">
        <v>240</v>
      </c>
      <c r="B30" s="53" t="s">
        <v>309</v>
      </c>
      <c r="C30" s="54">
        <v>479528636</v>
      </c>
      <c r="D30" s="54">
        <v>526491328</v>
      </c>
      <c r="E30" s="55">
        <v>564628899.47000003</v>
      </c>
      <c r="F30" s="55">
        <v>107.243722629749</v>
      </c>
      <c r="G30" s="14"/>
      <c r="H30" s="14"/>
      <c r="I30" s="14"/>
      <c r="J30" s="14"/>
      <c r="K30" s="13"/>
      <c r="L30" s="13"/>
      <c r="M30" s="13"/>
      <c r="N30" s="13"/>
      <c r="O30" s="13"/>
    </row>
    <row r="31" spans="1:15" x14ac:dyDescent="0.2">
      <c r="A31" s="56" t="s">
        <v>241</v>
      </c>
      <c r="B31" s="57" t="s">
        <v>310</v>
      </c>
      <c r="C31" s="54">
        <v>53695290</v>
      </c>
      <c r="D31" s="54">
        <v>65187821</v>
      </c>
      <c r="E31" s="55">
        <v>48029249.619999997</v>
      </c>
      <c r="F31" s="55">
        <v>73.678255973611996</v>
      </c>
      <c r="G31" s="14"/>
      <c r="H31" s="14"/>
      <c r="I31" s="14"/>
      <c r="J31" s="14"/>
      <c r="K31" s="13"/>
      <c r="L31" s="13"/>
      <c r="M31" s="13"/>
      <c r="N31" s="13"/>
      <c r="O31" s="13"/>
    </row>
    <row r="32" spans="1:15" ht="25.5" x14ac:dyDescent="0.2">
      <c r="A32" s="58" t="s">
        <v>242</v>
      </c>
      <c r="B32" s="59" t="s">
        <v>311</v>
      </c>
      <c r="C32" s="54">
        <v>15685354</v>
      </c>
      <c r="D32" s="54">
        <v>15755354</v>
      </c>
      <c r="E32" s="55">
        <v>12945108.310000001</v>
      </c>
      <c r="F32" s="55">
        <v>82.163233590308394</v>
      </c>
      <c r="G32" s="14"/>
      <c r="H32" s="14"/>
      <c r="I32" s="14"/>
      <c r="J32" s="14"/>
      <c r="K32" s="13"/>
      <c r="L32" s="13"/>
      <c r="M32" s="13"/>
      <c r="N32" s="13"/>
      <c r="O32" s="13"/>
    </row>
    <row r="33" spans="1:6" x14ac:dyDescent="0.2">
      <c r="A33" s="60" t="s">
        <v>154</v>
      </c>
      <c r="B33" s="61" t="s">
        <v>214</v>
      </c>
      <c r="C33" s="49">
        <v>5308912</v>
      </c>
      <c r="D33" s="49">
        <v>5378912</v>
      </c>
      <c r="E33" s="50">
        <v>5375741.4400000004</v>
      </c>
      <c r="F33" s="50">
        <v>99.941055737665906</v>
      </c>
    </row>
    <row r="34" spans="1:6" x14ac:dyDescent="0.2">
      <c r="A34" s="64" t="s">
        <v>243</v>
      </c>
      <c r="B34" s="61" t="s">
        <v>312</v>
      </c>
      <c r="C34" s="49">
        <v>5308912</v>
      </c>
      <c r="D34" s="49">
        <v>5378912</v>
      </c>
      <c r="E34" s="50">
        <v>5375741.4400000004</v>
      </c>
      <c r="F34" s="50">
        <v>99.941055737665906</v>
      </c>
    </row>
    <row r="35" spans="1:6" x14ac:dyDescent="0.2">
      <c r="A35" s="65" t="s">
        <v>244</v>
      </c>
      <c r="B35" s="61" t="s">
        <v>313</v>
      </c>
      <c r="C35" s="49"/>
      <c r="D35" s="49"/>
      <c r="E35" s="50">
        <v>5375741.4400000004</v>
      </c>
      <c r="F35" s="50"/>
    </row>
    <row r="36" spans="1:6" x14ac:dyDescent="0.2">
      <c r="A36" s="60" t="s">
        <v>224</v>
      </c>
      <c r="B36" s="61" t="s">
        <v>225</v>
      </c>
      <c r="C36" s="49">
        <v>9340896</v>
      </c>
      <c r="D36" s="49">
        <v>9340896</v>
      </c>
      <c r="E36" s="50">
        <v>6998112.9100000001</v>
      </c>
      <c r="F36" s="50">
        <v>74.919075322110402</v>
      </c>
    </row>
    <row r="37" spans="1:6" x14ac:dyDescent="0.2">
      <c r="A37" s="64" t="s">
        <v>245</v>
      </c>
      <c r="B37" s="61" t="s">
        <v>314</v>
      </c>
      <c r="C37" s="49">
        <v>79634</v>
      </c>
      <c r="D37" s="49">
        <v>79634</v>
      </c>
      <c r="E37" s="50">
        <v>32273.96</v>
      </c>
      <c r="F37" s="50">
        <v>40.527864982293998</v>
      </c>
    </row>
    <row r="38" spans="1:6" x14ac:dyDescent="0.2">
      <c r="A38" s="65" t="s">
        <v>246</v>
      </c>
      <c r="B38" s="61" t="s">
        <v>315</v>
      </c>
      <c r="C38" s="49"/>
      <c r="D38" s="49"/>
      <c r="E38" s="50">
        <v>32273.96</v>
      </c>
      <c r="F38" s="50"/>
    </row>
    <row r="39" spans="1:6" x14ac:dyDescent="0.2">
      <c r="A39" s="64" t="s">
        <v>243</v>
      </c>
      <c r="B39" s="61" t="s">
        <v>312</v>
      </c>
      <c r="C39" s="49">
        <v>7044791</v>
      </c>
      <c r="D39" s="49">
        <v>7044791</v>
      </c>
      <c r="E39" s="50">
        <v>6212332.4299999997</v>
      </c>
      <c r="F39" s="50">
        <v>88.183346106364297</v>
      </c>
    </row>
    <row r="40" spans="1:6" x14ac:dyDescent="0.2">
      <c r="A40" s="65" t="s">
        <v>247</v>
      </c>
      <c r="B40" s="61" t="s">
        <v>316</v>
      </c>
      <c r="C40" s="49"/>
      <c r="D40" s="49"/>
      <c r="E40" s="50">
        <v>201075.05</v>
      </c>
      <c r="F40" s="50"/>
    </row>
    <row r="41" spans="1:6" x14ac:dyDescent="0.2">
      <c r="A41" s="65" t="s">
        <v>248</v>
      </c>
      <c r="B41" s="61" t="s">
        <v>317</v>
      </c>
      <c r="C41" s="49"/>
      <c r="D41" s="49"/>
      <c r="E41" s="50">
        <v>325764.68</v>
      </c>
      <c r="F41" s="50"/>
    </row>
    <row r="42" spans="1:6" x14ac:dyDescent="0.2">
      <c r="A42" s="65" t="s">
        <v>249</v>
      </c>
      <c r="B42" s="61" t="s">
        <v>318</v>
      </c>
      <c r="C42" s="49"/>
      <c r="D42" s="49"/>
      <c r="E42" s="50">
        <v>377999.23</v>
      </c>
      <c r="F42" s="50"/>
    </row>
    <row r="43" spans="1:6" x14ac:dyDescent="0.2">
      <c r="A43" s="65" t="s">
        <v>250</v>
      </c>
      <c r="B43" s="61" t="s">
        <v>319</v>
      </c>
      <c r="C43" s="49"/>
      <c r="D43" s="49"/>
      <c r="E43" s="50">
        <v>34702.28</v>
      </c>
      <c r="F43" s="50"/>
    </row>
    <row r="44" spans="1:6" x14ac:dyDescent="0.2">
      <c r="A44" s="65" t="s">
        <v>244</v>
      </c>
      <c r="B44" s="61" t="s">
        <v>313</v>
      </c>
      <c r="C44" s="49"/>
      <c r="D44" s="49"/>
      <c r="E44" s="50">
        <v>3786302.52</v>
      </c>
      <c r="F44" s="50"/>
    </row>
    <row r="45" spans="1:6" x14ac:dyDescent="0.2">
      <c r="A45" s="65" t="s">
        <v>251</v>
      </c>
      <c r="B45" s="61" t="s">
        <v>320</v>
      </c>
      <c r="C45" s="49"/>
      <c r="D45" s="49"/>
      <c r="E45" s="50">
        <v>271484.56</v>
      </c>
      <c r="F45" s="50"/>
    </row>
    <row r="46" spans="1:6" x14ac:dyDescent="0.2">
      <c r="A46" s="65" t="s">
        <v>252</v>
      </c>
      <c r="B46" s="61" t="s">
        <v>321</v>
      </c>
      <c r="C46" s="49"/>
      <c r="D46" s="49"/>
      <c r="E46" s="50">
        <v>29550.1</v>
      </c>
      <c r="F46" s="50"/>
    </row>
    <row r="47" spans="1:6" x14ac:dyDescent="0.2">
      <c r="A47" s="65" t="s">
        <v>253</v>
      </c>
      <c r="B47" s="61" t="s">
        <v>322</v>
      </c>
      <c r="C47" s="49"/>
      <c r="D47" s="49"/>
      <c r="E47" s="50">
        <v>1185454.01</v>
      </c>
      <c r="F47" s="50"/>
    </row>
    <row r="48" spans="1:6" x14ac:dyDescent="0.2">
      <c r="A48" s="64" t="s">
        <v>254</v>
      </c>
      <c r="B48" s="61" t="s">
        <v>323</v>
      </c>
      <c r="C48" s="49">
        <v>2216471</v>
      </c>
      <c r="D48" s="49">
        <v>2216471</v>
      </c>
      <c r="E48" s="50">
        <v>753506.52</v>
      </c>
      <c r="F48" s="50">
        <v>33.995776168512897</v>
      </c>
    </row>
    <row r="49" spans="1:6" x14ac:dyDescent="0.2">
      <c r="A49" s="65" t="s">
        <v>255</v>
      </c>
      <c r="B49" s="61" t="s">
        <v>324</v>
      </c>
      <c r="C49" s="49"/>
      <c r="D49" s="49"/>
      <c r="E49" s="50">
        <v>753506.52</v>
      </c>
      <c r="F49" s="50"/>
    </row>
    <row r="50" spans="1:6" x14ac:dyDescent="0.2">
      <c r="A50" s="60" t="s">
        <v>228</v>
      </c>
      <c r="B50" s="61" t="s">
        <v>229</v>
      </c>
      <c r="C50" s="49">
        <v>89147</v>
      </c>
      <c r="D50" s="49">
        <v>89147</v>
      </c>
      <c r="E50" s="50">
        <v>8626.98</v>
      </c>
      <c r="F50" s="50">
        <v>9.6772521789852703</v>
      </c>
    </row>
    <row r="51" spans="1:6" x14ac:dyDescent="0.2">
      <c r="A51" s="64" t="s">
        <v>243</v>
      </c>
      <c r="B51" s="61" t="s">
        <v>312</v>
      </c>
      <c r="C51" s="49">
        <v>13272</v>
      </c>
      <c r="D51" s="49">
        <v>13272</v>
      </c>
      <c r="E51" s="50">
        <v>8626.98</v>
      </c>
      <c r="F51" s="50">
        <v>65.001356238697994</v>
      </c>
    </row>
    <row r="52" spans="1:6" x14ac:dyDescent="0.2">
      <c r="A52" s="65" t="s">
        <v>244</v>
      </c>
      <c r="B52" s="61" t="s">
        <v>313</v>
      </c>
      <c r="C52" s="49"/>
      <c r="D52" s="49"/>
      <c r="E52" s="50">
        <v>8626.98</v>
      </c>
      <c r="F52" s="50"/>
    </row>
    <row r="53" spans="1:6" x14ac:dyDescent="0.2">
      <c r="A53" s="64" t="s">
        <v>254</v>
      </c>
      <c r="B53" s="61" t="s">
        <v>323</v>
      </c>
      <c r="C53" s="49">
        <v>75875</v>
      </c>
      <c r="D53" s="49">
        <v>75875</v>
      </c>
      <c r="E53" s="50"/>
      <c r="F53" s="50"/>
    </row>
    <row r="54" spans="1:6" x14ac:dyDescent="0.2">
      <c r="A54" s="60" t="s">
        <v>207</v>
      </c>
      <c r="B54" s="61" t="s">
        <v>217</v>
      </c>
      <c r="C54" s="49">
        <v>122191</v>
      </c>
      <c r="D54" s="49">
        <v>122191</v>
      </c>
      <c r="E54" s="50"/>
      <c r="F54" s="50"/>
    </row>
    <row r="55" spans="1:6" x14ac:dyDescent="0.2">
      <c r="A55" s="64" t="s">
        <v>243</v>
      </c>
      <c r="B55" s="61" t="s">
        <v>312</v>
      </c>
      <c r="C55" s="49">
        <v>122191</v>
      </c>
      <c r="D55" s="49">
        <v>122191</v>
      </c>
      <c r="E55" s="50"/>
      <c r="F55" s="50"/>
    </row>
    <row r="56" spans="1:6" x14ac:dyDescent="0.2">
      <c r="A56" s="60" t="s">
        <v>236</v>
      </c>
      <c r="B56" s="61" t="s">
        <v>237</v>
      </c>
      <c r="C56" s="49">
        <v>804300</v>
      </c>
      <c r="D56" s="49">
        <v>804300</v>
      </c>
      <c r="E56" s="50">
        <v>536778.02</v>
      </c>
      <c r="F56" s="50">
        <v>66.738532885739104</v>
      </c>
    </row>
    <row r="57" spans="1:6" x14ac:dyDescent="0.2">
      <c r="A57" s="64" t="s">
        <v>243</v>
      </c>
      <c r="B57" s="61" t="s">
        <v>312</v>
      </c>
      <c r="C57" s="49">
        <v>273409</v>
      </c>
      <c r="D57" s="49">
        <v>273409</v>
      </c>
      <c r="E57" s="50">
        <v>213726.59</v>
      </c>
      <c r="F57" s="50">
        <v>78.171014853205307</v>
      </c>
    </row>
    <row r="58" spans="1:6" x14ac:dyDescent="0.2">
      <c r="A58" s="65" t="s">
        <v>244</v>
      </c>
      <c r="B58" s="61" t="s">
        <v>313</v>
      </c>
      <c r="C58" s="49"/>
      <c r="D58" s="49"/>
      <c r="E58" s="50">
        <v>213726.59</v>
      </c>
      <c r="F58" s="50"/>
    </row>
    <row r="59" spans="1:6" x14ac:dyDescent="0.2">
      <c r="A59" s="64" t="s">
        <v>254</v>
      </c>
      <c r="B59" s="61" t="s">
        <v>323</v>
      </c>
      <c r="C59" s="49">
        <v>530891</v>
      </c>
      <c r="D59" s="49">
        <v>530891</v>
      </c>
      <c r="E59" s="50">
        <v>323051.43</v>
      </c>
      <c r="F59" s="50">
        <v>60.850801765334097</v>
      </c>
    </row>
    <row r="60" spans="1:6" x14ac:dyDescent="0.2">
      <c r="A60" s="65" t="s">
        <v>255</v>
      </c>
      <c r="B60" s="61" t="s">
        <v>324</v>
      </c>
      <c r="C60" s="49"/>
      <c r="D60" s="49"/>
      <c r="E60" s="50">
        <v>323051.43</v>
      </c>
      <c r="F60" s="50"/>
    </row>
    <row r="61" spans="1:6" x14ac:dyDescent="0.2">
      <c r="A61" s="60" t="s">
        <v>238</v>
      </c>
      <c r="B61" s="61" t="s">
        <v>239</v>
      </c>
      <c r="C61" s="49">
        <v>19908</v>
      </c>
      <c r="D61" s="49">
        <v>19908</v>
      </c>
      <c r="E61" s="50">
        <v>25848.959999999999</v>
      </c>
      <c r="F61" s="50">
        <v>129.842073538276</v>
      </c>
    </row>
    <row r="62" spans="1:6" x14ac:dyDescent="0.2">
      <c r="A62" s="64" t="s">
        <v>243</v>
      </c>
      <c r="B62" s="61" t="s">
        <v>312</v>
      </c>
      <c r="C62" s="49">
        <v>19908</v>
      </c>
      <c r="D62" s="49">
        <v>19908</v>
      </c>
      <c r="E62" s="50">
        <v>25848.959999999999</v>
      </c>
      <c r="F62" s="50">
        <v>129.842073538276</v>
      </c>
    </row>
    <row r="63" spans="1:6" x14ac:dyDescent="0.2">
      <c r="A63" s="64" t="s">
        <v>244</v>
      </c>
      <c r="B63" s="61" t="s">
        <v>313</v>
      </c>
      <c r="C63" s="49"/>
      <c r="D63" s="49"/>
      <c r="E63" s="50">
        <v>25848.959999999999</v>
      </c>
      <c r="F63" s="50"/>
    </row>
    <row r="64" spans="1:6" x14ac:dyDescent="0.2">
      <c r="A64" s="58" t="s">
        <v>256</v>
      </c>
      <c r="B64" s="59" t="s">
        <v>325</v>
      </c>
      <c r="C64" s="54">
        <v>230007</v>
      </c>
      <c r="D64" s="54">
        <v>230007</v>
      </c>
      <c r="E64" s="55">
        <v>33811.82</v>
      </c>
      <c r="F64" s="55">
        <v>14.7003439025769</v>
      </c>
    </row>
    <row r="65" spans="1:6" x14ac:dyDescent="0.2">
      <c r="A65" s="60" t="s">
        <v>150</v>
      </c>
      <c r="B65" s="61" t="s">
        <v>215</v>
      </c>
      <c r="C65" s="62">
        <v>34501</v>
      </c>
      <c r="D65" s="62">
        <v>34501</v>
      </c>
      <c r="E65" s="63">
        <v>5071.71</v>
      </c>
      <c r="F65" s="50">
        <v>14.7001826034028</v>
      </c>
    </row>
    <row r="66" spans="1:6" x14ac:dyDescent="0.2">
      <c r="A66" s="64" t="s">
        <v>257</v>
      </c>
      <c r="B66" s="61" t="s">
        <v>326</v>
      </c>
      <c r="C66" s="62">
        <v>10233</v>
      </c>
      <c r="D66" s="62">
        <v>10233</v>
      </c>
      <c r="E66" s="63">
        <v>1950.58</v>
      </c>
      <c r="F66" s="50">
        <v>19.061663246359799</v>
      </c>
    </row>
    <row r="67" spans="1:6" x14ac:dyDescent="0.2">
      <c r="A67" s="65" t="s">
        <v>258</v>
      </c>
      <c r="B67" s="61" t="s">
        <v>327</v>
      </c>
      <c r="C67" s="51"/>
      <c r="D67" s="51"/>
      <c r="E67" s="50">
        <v>1950.58</v>
      </c>
      <c r="F67" s="50"/>
    </row>
    <row r="68" spans="1:6" x14ac:dyDescent="0.2">
      <c r="A68" s="64" t="s">
        <v>254</v>
      </c>
      <c r="B68" s="61" t="s">
        <v>323</v>
      </c>
      <c r="C68" s="62">
        <v>24268</v>
      </c>
      <c r="D68" s="62">
        <v>24268</v>
      </c>
      <c r="E68" s="63">
        <v>3121.13</v>
      </c>
      <c r="F68" s="50">
        <v>12.861092797099101</v>
      </c>
    </row>
    <row r="69" spans="1:6" x14ac:dyDescent="0.2">
      <c r="A69" s="65" t="s">
        <v>255</v>
      </c>
      <c r="B69" s="61" t="s">
        <v>324</v>
      </c>
      <c r="C69" s="51"/>
      <c r="D69" s="51"/>
      <c r="E69" s="50">
        <v>3121.13</v>
      </c>
      <c r="F69" s="50"/>
    </row>
    <row r="70" spans="1:6" x14ac:dyDescent="0.2">
      <c r="A70" s="60" t="s">
        <v>210</v>
      </c>
      <c r="B70" s="61" t="s">
        <v>216</v>
      </c>
      <c r="C70" s="62">
        <v>195506</v>
      </c>
      <c r="D70" s="62">
        <v>195506</v>
      </c>
      <c r="E70" s="63">
        <v>28740.11</v>
      </c>
      <c r="F70" s="50">
        <v>14.7003723670885</v>
      </c>
    </row>
    <row r="71" spans="1:6" x14ac:dyDescent="0.2">
      <c r="A71" s="64" t="s">
        <v>257</v>
      </c>
      <c r="B71" s="61" t="s">
        <v>326</v>
      </c>
      <c r="C71" s="62">
        <v>57989</v>
      </c>
      <c r="D71" s="62">
        <v>57989</v>
      </c>
      <c r="E71" s="63">
        <v>11053.61</v>
      </c>
      <c r="F71" s="50">
        <v>19.061563399955201</v>
      </c>
    </row>
    <row r="72" spans="1:6" x14ac:dyDescent="0.2">
      <c r="A72" s="65" t="s">
        <v>258</v>
      </c>
      <c r="B72" s="61" t="s">
        <v>327</v>
      </c>
      <c r="C72" s="51"/>
      <c r="D72" s="51"/>
      <c r="E72" s="50">
        <v>11053.61</v>
      </c>
      <c r="F72" s="50"/>
    </row>
    <row r="73" spans="1:6" x14ac:dyDescent="0.2">
      <c r="A73" s="64" t="s">
        <v>254</v>
      </c>
      <c r="B73" s="61" t="s">
        <v>323</v>
      </c>
      <c r="C73" s="62">
        <v>137517</v>
      </c>
      <c r="D73" s="62">
        <v>137517</v>
      </c>
      <c r="E73" s="63">
        <v>17686.5</v>
      </c>
      <c r="F73" s="50">
        <v>12.8613189642008</v>
      </c>
    </row>
    <row r="74" spans="1:6" x14ac:dyDescent="0.2">
      <c r="A74" s="65" t="s">
        <v>255</v>
      </c>
      <c r="B74" s="61" t="s">
        <v>324</v>
      </c>
      <c r="C74" s="51"/>
      <c r="D74" s="51"/>
      <c r="E74" s="50">
        <v>17686.5</v>
      </c>
      <c r="F74" s="51"/>
    </row>
    <row r="75" spans="1:6" x14ac:dyDescent="0.2">
      <c r="A75" s="58" t="s">
        <v>259</v>
      </c>
      <c r="B75" s="59" t="s">
        <v>328</v>
      </c>
      <c r="C75" s="54">
        <v>37779929</v>
      </c>
      <c r="D75" s="54">
        <v>49202460</v>
      </c>
      <c r="E75" s="55">
        <v>35050329.490000002</v>
      </c>
      <c r="F75" s="55">
        <v>71.236945246233603</v>
      </c>
    </row>
    <row r="76" spans="1:6" x14ac:dyDescent="0.2">
      <c r="A76" s="60" t="s">
        <v>154</v>
      </c>
      <c r="B76" s="61" t="s">
        <v>214</v>
      </c>
      <c r="C76" s="62">
        <v>3722722</v>
      </c>
      <c r="D76" s="62">
        <v>19368725</v>
      </c>
      <c r="E76" s="63">
        <v>19368721.199999999</v>
      </c>
      <c r="F76" s="50">
        <v>99.999980380742699</v>
      </c>
    </row>
    <row r="77" spans="1:6" x14ac:dyDescent="0.2">
      <c r="A77" s="64" t="s">
        <v>257</v>
      </c>
      <c r="B77" s="61" t="s">
        <v>326</v>
      </c>
      <c r="C77" s="62"/>
      <c r="D77" s="62">
        <v>33429</v>
      </c>
      <c r="E77" s="63">
        <v>33428.129999999997</v>
      </c>
      <c r="F77" s="50">
        <v>99.997397469263205</v>
      </c>
    </row>
    <row r="78" spans="1:6" x14ac:dyDescent="0.2">
      <c r="A78" s="65" t="s">
        <v>258</v>
      </c>
      <c r="B78" s="61" t="s">
        <v>327</v>
      </c>
      <c r="C78" s="51"/>
      <c r="D78" s="51"/>
      <c r="E78" s="50">
        <v>33428.129999999997</v>
      </c>
      <c r="F78" s="50"/>
    </row>
    <row r="79" spans="1:6" x14ac:dyDescent="0.2">
      <c r="A79" s="64" t="s">
        <v>254</v>
      </c>
      <c r="B79" s="61" t="s">
        <v>323</v>
      </c>
      <c r="C79" s="49">
        <v>3722722</v>
      </c>
      <c r="D79" s="49">
        <v>19335296</v>
      </c>
      <c r="E79" s="50">
        <v>19335293.07</v>
      </c>
      <c r="F79" s="50">
        <v>99.999984846365905</v>
      </c>
    </row>
    <row r="80" spans="1:6" x14ac:dyDescent="0.2">
      <c r="A80" s="65" t="s">
        <v>255</v>
      </c>
      <c r="B80" s="61" t="s">
        <v>324</v>
      </c>
      <c r="C80" s="62"/>
      <c r="D80" s="62"/>
      <c r="E80" s="63">
        <v>19335293.07</v>
      </c>
      <c r="F80" s="50"/>
    </row>
    <row r="81" spans="1:6" x14ac:dyDescent="0.2">
      <c r="A81" s="60" t="s">
        <v>230</v>
      </c>
      <c r="B81" s="61" t="s">
        <v>231</v>
      </c>
      <c r="C81" s="49">
        <v>19700237</v>
      </c>
      <c r="D81" s="49">
        <v>15476765</v>
      </c>
      <c r="E81" s="50">
        <v>15476762.859999999</v>
      </c>
      <c r="F81" s="50">
        <v>99.999986172820996</v>
      </c>
    </row>
    <row r="82" spans="1:6" x14ac:dyDescent="0.2">
      <c r="A82" s="64" t="s">
        <v>257</v>
      </c>
      <c r="B82" s="61" t="s">
        <v>326</v>
      </c>
      <c r="C82" s="62">
        <v>19530</v>
      </c>
      <c r="D82" s="62">
        <v>36411</v>
      </c>
      <c r="E82" s="63">
        <v>36410.11</v>
      </c>
      <c r="F82" s="50">
        <v>99.997555683721998</v>
      </c>
    </row>
    <row r="83" spans="1:6" x14ac:dyDescent="0.2">
      <c r="A83" s="65" t="s">
        <v>260</v>
      </c>
      <c r="B83" s="61" t="s">
        <v>329</v>
      </c>
      <c r="C83" s="51"/>
      <c r="D83" s="51"/>
      <c r="E83" s="50">
        <v>20085.11</v>
      </c>
      <c r="F83" s="50"/>
    </row>
    <row r="84" spans="1:6" x14ac:dyDescent="0.2">
      <c r="A84" s="65" t="s">
        <v>258</v>
      </c>
      <c r="B84" s="61" t="s">
        <v>327</v>
      </c>
      <c r="C84" s="62"/>
      <c r="D84" s="62"/>
      <c r="E84" s="66">
        <v>16325</v>
      </c>
      <c r="F84" s="50"/>
    </row>
    <row r="85" spans="1:6" x14ac:dyDescent="0.2">
      <c r="A85" s="64" t="s">
        <v>243</v>
      </c>
      <c r="B85" s="61" t="s">
        <v>312</v>
      </c>
      <c r="C85" s="62"/>
      <c r="D85" s="62">
        <v>32352</v>
      </c>
      <c r="E85" s="66">
        <v>32351.19</v>
      </c>
      <c r="F85" s="50">
        <v>99.997496290801195</v>
      </c>
    </row>
    <row r="86" spans="1:6" x14ac:dyDescent="0.2">
      <c r="A86" s="65" t="s">
        <v>251</v>
      </c>
      <c r="B86" s="61" t="s">
        <v>320</v>
      </c>
      <c r="C86" s="62"/>
      <c r="D86" s="62"/>
      <c r="E86" s="66">
        <v>32351.19</v>
      </c>
      <c r="F86" s="66"/>
    </row>
    <row r="87" spans="1:6" x14ac:dyDescent="0.2">
      <c r="A87" s="64" t="s">
        <v>254</v>
      </c>
      <c r="B87" s="37" t="s">
        <v>323</v>
      </c>
      <c r="C87" s="125">
        <v>19680707</v>
      </c>
      <c r="D87" s="125">
        <v>15408002</v>
      </c>
      <c r="E87" s="126">
        <v>15408001.560000001</v>
      </c>
      <c r="F87" s="126">
        <v>99.999997144340995</v>
      </c>
    </row>
    <row r="88" spans="1:6" x14ac:dyDescent="0.2">
      <c r="A88" s="65" t="s">
        <v>255</v>
      </c>
      <c r="B88" s="61" t="s">
        <v>324</v>
      </c>
      <c r="C88" s="62"/>
      <c r="D88" s="62"/>
      <c r="E88" s="63">
        <v>15408001.560000001</v>
      </c>
      <c r="F88" s="63"/>
    </row>
    <row r="89" spans="1:6" x14ac:dyDescent="0.2">
      <c r="A89" s="60" t="s">
        <v>232</v>
      </c>
      <c r="B89" s="61" t="s">
        <v>233</v>
      </c>
      <c r="C89" s="62"/>
      <c r="D89" s="62"/>
      <c r="E89" s="63">
        <v>181419.62</v>
      </c>
      <c r="F89" s="63"/>
    </row>
    <row r="90" spans="1:6" x14ac:dyDescent="0.2">
      <c r="A90" s="64" t="s">
        <v>243</v>
      </c>
      <c r="B90" s="61" t="s">
        <v>312</v>
      </c>
      <c r="C90" s="51"/>
      <c r="D90" s="51"/>
      <c r="E90" s="50">
        <v>181419.62</v>
      </c>
      <c r="F90" s="51"/>
    </row>
    <row r="91" spans="1:6" x14ac:dyDescent="0.2">
      <c r="A91" s="65" t="s">
        <v>244</v>
      </c>
      <c r="B91" s="61" t="s">
        <v>313</v>
      </c>
      <c r="C91" s="51"/>
      <c r="D91" s="51"/>
      <c r="E91" s="50">
        <v>181419.62</v>
      </c>
      <c r="F91" s="51"/>
    </row>
    <row r="92" spans="1:6" x14ac:dyDescent="0.2">
      <c r="A92" s="60" t="s">
        <v>234</v>
      </c>
      <c r="B92" s="61" t="s">
        <v>235</v>
      </c>
      <c r="C92" s="66"/>
      <c r="D92" s="66"/>
      <c r="E92" s="63">
        <v>23425.81</v>
      </c>
      <c r="F92" s="66"/>
    </row>
    <row r="93" spans="1:6" x14ac:dyDescent="0.2">
      <c r="A93" s="64" t="s">
        <v>257</v>
      </c>
      <c r="B93" s="61" t="s">
        <v>326</v>
      </c>
      <c r="C93" s="51"/>
      <c r="D93" s="51"/>
      <c r="E93" s="50">
        <v>23425.81</v>
      </c>
      <c r="F93" s="51"/>
    </row>
    <row r="94" spans="1:6" x14ac:dyDescent="0.2">
      <c r="A94" s="65" t="s">
        <v>260</v>
      </c>
      <c r="B94" s="61" t="s">
        <v>329</v>
      </c>
      <c r="C94" s="62"/>
      <c r="D94" s="62"/>
      <c r="E94" s="63">
        <v>23425.81</v>
      </c>
      <c r="F94" s="63"/>
    </row>
    <row r="95" spans="1:6" x14ac:dyDescent="0.2">
      <c r="A95" s="60" t="s">
        <v>207</v>
      </c>
      <c r="B95" s="61" t="s">
        <v>217</v>
      </c>
      <c r="C95" s="49">
        <v>14356970</v>
      </c>
      <c r="D95" s="49">
        <v>14356970</v>
      </c>
      <c r="E95" s="50"/>
      <c r="F95" s="51"/>
    </row>
    <row r="96" spans="1:6" x14ac:dyDescent="0.2">
      <c r="A96" s="64" t="s">
        <v>257</v>
      </c>
      <c r="B96" s="61" t="s">
        <v>326</v>
      </c>
      <c r="C96" s="62">
        <v>34206</v>
      </c>
      <c r="D96" s="62">
        <v>34206</v>
      </c>
      <c r="E96" s="66"/>
      <c r="F96" s="66"/>
    </row>
    <row r="97" spans="1:6" x14ac:dyDescent="0.2">
      <c r="A97" s="64" t="s">
        <v>254</v>
      </c>
      <c r="B97" s="61" t="s">
        <v>323</v>
      </c>
      <c r="C97" s="62">
        <v>14322764</v>
      </c>
      <c r="D97" s="62">
        <v>14322764</v>
      </c>
      <c r="E97" s="66"/>
      <c r="F97" s="66"/>
    </row>
    <row r="98" spans="1:6" ht="25.5" x14ac:dyDescent="0.2">
      <c r="A98" s="56" t="s">
        <v>261</v>
      </c>
      <c r="B98" s="57" t="s">
        <v>330</v>
      </c>
      <c r="C98" s="54">
        <v>425833346</v>
      </c>
      <c r="D98" s="54">
        <v>461303507</v>
      </c>
      <c r="E98" s="55">
        <v>516599649.85000002</v>
      </c>
      <c r="F98" s="55">
        <v>111.986933116899</v>
      </c>
    </row>
    <row r="99" spans="1:6" x14ac:dyDescent="0.2">
      <c r="A99" s="58" t="s">
        <v>262</v>
      </c>
      <c r="B99" s="59" t="s">
        <v>331</v>
      </c>
      <c r="C99" s="54">
        <v>425601081</v>
      </c>
      <c r="D99" s="54">
        <v>461071242</v>
      </c>
      <c r="E99" s="55">
        <v>516384203.76999998</v>
      </c>
      <c r="F99" s="55">
        <v>111.99661933589</v>
      </c>
    </row>
    <row r="100" spans="1:6" x14ac:dyDescent="0.2">
      <c r="A100" s="60" t="s">
        <v>154</v>
      </c>
      <c r="B100" s="61" t="s">
        <v>214</v>
      </c>
      <c r="C100" s="49">
        <v>160733</v>
      </c>
      <c r="D100" s="49">
        <v>35630894</v>
      </c>
      <c r="E100" s="50">
        <v>35630863.43</v>
      </c>
      <c r="F100" s="50">
        <v>99.999914203668297</v>
      </c>
    </row>
    <row r="101" spans="1:6" x14ac:dyDescent="0.2">
      <c r="A101" s="64" t="s">
        <v>224</v>
      </c>
      <c r="B101" s="61" t="s">
        <v>332</v>
      </c>
      <c r="C101" s="49"/>
      <c r="D101" s="49">
        <v>20758</v>
      </c>
      <c r="E101" s="50">
        <v>20727.43</v>
      </c>
      <c r="F101" s="50">
        <v>99.852731477020896</v>
      </c>
    </row>
    <row r="102" spans="1:6" x14ac:dyDescent="0.2">
      <c r="A102" s="65" t="s">
        <v>263</v>
      </c>
      <c r="B102" s="61" t="s">
        <v>333</v>
      </c>
      <c r="C102" s="49"/>
      <c r="D102" s="49"/>
      <c r="E102" s="50">
        <v>17943.599999999999</v>
      </c>
      <c r="F102" s="50"/>
    </row>
    <row r="103" spans="1:6" x14ac:dyDescent="0.2">
      <c r="A103" s="65" t="s">
        <v>264</v>
      </c>
      <c r="B103" s="61" t="s">
        <v>334</v>
      </c>
      <c r="C103" s="49"/>
      <c r="D103" s="49"/>
      <c r="E103" s="50">
        <v>2783.83</v>
      </c>
      <c r="F103" s="50"/>
    </row>
    <row r="104" spans="1:6" x14ac:dyDescent="0.2">
      <c r="A104" s="64" t="s">
        <v>257</v>
      </c>
      <c r="B104" s="61" t="s">
        <v>326</v>
      </c>
      <c r="C104" s="49">
        <v>160733</v>
      </c>
      <c r="D104" s="49">
        <v>35610136</v>
      </c>
      <c r="E104" s="50">
        <v>35610136</v>
      </c>
      <c r="F104" s="50">
        <v>100</v>
      </c>
    </row>
    <row r="105" spans="1:6" x14ac:dyDescent="0.2">
      <c r="A105" s="65" t="s">
        <v>265</v>
      </c>
      <c r="B105" s="61" t="s">
        <v>335</v>
      </c>
      <c r="C105" s="49"/>
      <c r="D105" s="49"/>
      <c r="E105" s="50">
        <v>35610136</v>
      </c>
      <c r="F105" s="50"/>
    </row>
    <row r="106" spans="1:6" x14ac:dyDescent="0.2">
      <c r="A106" s="60" t="s">
        <v>224</v>
      </c>
      <c r="B106" s="61" t="s">
        <v>225</v>
      </c>
      <c r="C106" s="49">
        <v>6727239</v>
      </c>
      <c r="D106" s="49">
        <v>6727239</v>
      </c>
      <c r="E106" s="50">
        <v>5570943.6900000004</v>
      </c>
      <c r="F106" s="50">
        <v>82.811740299400697</v>
      </c>
    </row>
    <row r="107" spans="1:6" x14ac:dyDescent="0.2">
      <c r="A107" s="64" t="s">
        <v>257</v>
      </c>
      <c r="B107" s="61" t="s">
        <v>326</v>
      </c>
      <c r="C107" s="49">
        <v>6113944</v>
      </c>
      <c r="D107" s="49">
        <v>6113944</v>
      </c>
      <c r="E107" s="50">
        <v>5128118.83</v>
      </c>
      <c r="F107" s="50">
        <v>83.875789997422302</v>
      </c>
    </row>
    <row r="108" spans="1:6" x14ac:dyDescent="0.2">
      <c r="A108" s="65" t="s">
        <v>266</v>
      </c>
      <c r="B108" s="61" t="s">
        <v>336</v>
      </c>
      <c r="C108" s="49"/>
      <c r="D108" s="49"/>
      <c r="E108" s="50">
        <v>122348.92</v>
      </c>
      <c r="F108" s="50"/>
    </row>
    <row r="109" spans="1:6" x14ac:dyDescent="0.2">
      <c r="A109" s="65" t="s">
        <v>267</v>
      </c>
      <c r="B109" s="61" t="s">
        <v>337</v>
      </c>
      <c r="C109" s="49"/>
      <c r="D109" s="49"/>
      <c r="E109" s="50">
        <v>133162.12</v>
      </c>
      <c r="F109" s="50"/>
    </row>
    <row r="110" spans="1:6" x14ac:dyDescent="0.2">
      <c r="A110" s="65" t="s">
        <v>268</v>
      </c>
      <c r="B110" s="61" t="s">
        <v>338</v>
      </c>
      <c r="C110" s="49"/>
      <c r="D110" s="49"/>
      <c r="E110" s="50">
        <v>79.2</v>
      </c>
      <c r="F110" s="50"/>
    </row>
    <row r="111" spans="1:6" x14ac:dyDescent="0.2">
      <c r="A111" s="65" t="s">
        <v>269</v>
      </c>
      <c r="B111" s="61" t="s">
        <v>339</v>
      </c>
      <c r="C111" s="49"/>
      <c r="D111" s="49"/>
      <c r="E111" s="50">
        <v>124.4</v>
      </c>
      <c r="F111" s="50"/>
    </row>
    <row r="112" spans="1:6" x14ac:dyDescent="0.2">
      <c r="A112" s="65" t="s">
        <v>260</v>
      </c>
      <c r="B112" s="61" t="s">
        <v>329</v>
      </c>
      <c r="C112" s="49"/>
      <c r="D112" s="49"/>
      <c r="E112" s="50">
        <v>37328.29</v>
      </c>
      <c r="F112" s="50"/>
    </row>
    <row r="113" spans="1:6" x14ac:dyDescent="0.2">
      <c r="A113" s="65" t="s">
        <v>270</v>
      </c>
      <c r="B113" s="61" t="s">
        <v>340</v>
      </c>
      <c r="C113" s="49"/>
      <c r="D113" s="49"/>
      <c r="E113" s="50">
        <v>3797.77</v>
      </c>
      <c r="F113" s="50"/>
    </row>
    <row r="114" spans="1:6" x14ac:dyDescent="0.2">
      <c r="A114" s="65" t="s">
        <v>258</v>
      </c>
      <c r="B114" s="61" t="s">
        <v>327</v>
      </c>
      <c r="C114" s="49"/>
      <c r="D114" s="49"/>
      <c r="E114" s="50">
        <v>3479540.89</v>
      </c>
      <c r="F114" s="50"/>
    </row>
    <row r="115" spans="1:6" x14ac:dyDescent="0.2">
      <c r="A115" s="65" t="s">
        <v>271</v>
      </c>
      <c r="B115" s="61" t="s">
        <v>341</v>
      </c>
      <c r="C115" s="49"/>
      <c r="D115" s="49"/>
      <c r="E115" s="50">
        <v>1307.78</v>
      </c>
      <c r="F115" s="50"/>
    </row>
    <row r="116" spans="1:6" x14ac:dyDescent="0.2">
      <c r="A116" s="65" t="s">
        <v>272</v>
      </c>
      <c r="B116" s="61" t="s">
        <v>342</v>
      </c>
      <c r="C116" s="49"/>
      <c r="D116" s="49"/>
      <c r="E116" s="50">
        <v>50050.21</v>
      </c>
      <c r="F116" s="50"/>
    </row>
    <row r="117" spans="1:6" ht="25.5" x14ac:dyDescent="0.2">
      <c r="A117" s="65" t="s">
        <v>273</v>
      </c>
      <c r="B117" s="61" t="s">
        <v>343</v>
      </c>
      <c r="C117" s="49"/>
      <c r="D117" s="49"/>
      <c r="E117" s="50">
        <v>6366.44</v>
      </c>
      <c r="F117" s="50"/>
    </row>
    <row r="118" spans="1:6" x14ac:dyDescent="0.2">
      <c r="A118" s="65" t="s">
        <v>274</v>
      </c>
      <c r="B118" s="61" t="s">
        <v>344</v>
      </c>
      <c r="C118" s="49"/>
      <c r="D118" s="49"/>
      <c r="E118" s="50">
        <v>633052.41</v>
      </c>
      <c r="F118" s="50"/>
    </row>
    <row r="119" spans="1:6" x14ac:dyDescent="0.2">
      <c r="A119" s="65" t="s">
        <v>275</v>
      </c>
      <c r="B119" s="61" t="s">
        <v>345</v>
      </c>
      <c r="C119" s="49"/>
      <c r="D119" s="49"/>
      <c r="E119" s="50">
        <v>21286.65</v>
      </c>
      <c r="F119" s="50"/>
    </row>
    <row r="120" spans="1:6" x14ac:dyDescent="0.2">
      <c r="A120" s="65" t="s">
        <v>276</v>
      </c>
      <c r="B120" s="61" t="s">
        <v>346</v>
      </c>
      <c r="C120" s="49"/>
      <c r="D120" s="49"/>
      <c r="E120" s="50">
        <v>468693.2</v>
      </c>
      <c r="F120" s="50"/>
    </row>
    <row r="121" spans="1:6" x14ac:dyDescent="0.2">
      <c r="A121" s="65" t="s">
        <v>277</v>
      </c>
      <c r="B121" s="61" t="s">
        <v>347</v>
      </c>
      <c r="C121" s="49"/>
      <c r="D121" s="49"/>
      <c r="E121" s="50">
        <v>99898.08</v>
      </c>
      <c r="F121" s="50"/>
    </row>
    <row r="122" spans="1:6" x14ac:dyDescent="0.2">
      <c r="A122" s="65" t="s">
        <v>278</v>
      </c>
      <c r="B122" s="61" t="s">
        <v>348</v>
      </c>
      <c r="C122" s="49"/>
      <c r="D122" s="49"/>
      <c r="E122" s="50">
        <v>71082.47</v>
      </c>
      <c r="F122" s="50"/>
    </row>
    <row r="123" spans="1:6" x14ac:dyDescent="0.2">
      <c r="A123" s="64" t="s">
        <v>279</v>
      </c>
      <c r="B123" s="61" t="s">
        <v>349</v>
      </c>
      <c r="C123" s="49">
        <v>84279</v>
      </c>
      <c r="D123" s="49">
        <v>84279</v>
      </c>
      <c r="E123" s="50">
        <v>32246.61</v>
      </c>
      <c r="F123" s="50">
        <v>38.261737799451801</v>
      </c>
    </row>
    <row r="124" spans="1:6" ht="25.5" x14ac:dyDescent="0.2">
      <c r="A124" s="65" t="s">
        <v>280</v>
      </c>
      <c r="B124" s="61" t="s">
        <v>350</v>
      </c>
      <c r="C124" s="49"/>
      <c r="D124" s="49"/>
      <c r="E124" s="50">
        <v>226.8</v>
      </c>
      <c r="F124" s="50"/>
    </row>
    <row r="125" spans="1:6" x14ac:dyDescent="0.2">
      <c r="A125" s="65" t="s">
        <v>281</v>
      </c>
      <c r="B125" s="61" t="s">
        <v>351</v>
      </c>
      <c r="C125" s="49"/>
      <c r="D125" s="49"/>
      <c r="E125" s="50">
        <v>12014.46</v>
      </c>
      <c r="F125" s="50"/>
    </row>
    <row r="126" spans="1:6" x14ac:dyDescent="0.2">
      <c r="A126" s="64" t="s">
        <v>282</v>
      </c>
      <c r="B126" s="61" t="s">
        <v>352</v>
      </c>
      <c r="C126" s="49"/>
      <c r="D126" s="49"/>
      <c r="E126" s="50">
        <v>19700.080000000002</v>
      </c>
      <c r="F126" s="50"/>
    </row>
    <row r="127" spans="1:6" x14ac:dyDescent="0.2">
      <c r="A127" s="65" t="s">
        <v>283</v>
      </c>
      <c r="B127" s="61" t="s">
        <v>353</v>
      </c>
      <c r="C127" s="49"/>
      <c r="D127" s="49"/>
      <c r="E127" s="50">
        <v>305.27</v>
      </c>
      <c r="F127" s="50"/>
    </row>
    <row r="128" spans="1:6" ht="25.5" x14ac:dyDescent="0.2">
      <c r="A128" s="64" t="s">
        <v>284</v>
      </c>
      <c r="B128" s="61" t="s">
        <v>354</v>
      </c>
      <c r="C128" s="49">
        <v>120000</v>
      </c>
      <c r="D128" s="49">
        <v>120000</v>
      </c>
      <c r="E128" s="50">
        <v>128727.49</v>
      </c>
      <c r="F128" s="50">
        <v>107.27290833333301</v>
      </c>
    </row>
    <row r="129" spans="1:6" x14ac:dyDescent="0.2">
      <c r="A129" s="65" t="s">
        <v>285</v>
      </c>
      <c r="B129" s="61" t="s">
        <v>355</v>
      </c>
      <c r="C129" s="49"/>
      <c r="D129" s="49"/>
      <c r="E129" s="50">
        <v>128727.49</v>
      </c>
      <c r="F129" s="50"/>
    </row>
    <row r="130" spans="1:6" x14ac:dyDescent="0.2">
      <c r="A130" s="64" t="s">
        <v>286</v>
      </c>
      <c r="B130" s="61" t="s">
        <v>356</v>
      </c>
      <c r="C130" s="49">
        <v>100000</v>
      </c>
      <c r="D130" s="49">
        <v>100000</v>
      </c>
      <c r="E130" s="50">
        <v>47445.3</v>
      </c>
      <c r="F130" s="50">
        <v>47.445300000000003</v>
      </c>
    </row>
    <row r="131" spans="1:6" x14ac:dyDescent="0.2">
      <c r="A131" s="65" t="s">
        <v>287</v>
      </c>
      <c r="B131" s="61" t="s">
        <v>357</v>
      </c>
      <c r="C131" s="49"/>
      <c r="D131" s="49"/>
      <c r="E131" s="50">
        <v>28.2</v>
      </c>
      <c r="F131" s="50"/>
    </row>
    <row r="132" spans="1:6" x14ac:dyDescent="0.2">
      <c r="A132" s="65" t="s">
        <v>288</v>
      </c>
      <c r="B132" s="61" t="s">
        <v>358</v>
      </c>
      <c r="C132" s="49"/>
      <c r="D132" s="49"/>
      <c r="E132" s="50">
        <v>47417.1</v>
      </c>
      <c r="F132" s="50"/>
    </row>
    <row r="133" spans="1:6" x14ac:dyDescent="0.2">
      <c r="A133" s="64" t="s">
        <v>243</v>
      </c>
      <c r="B133" s="61" t="s">
        <v>312</v>
      </c>
      <c r="C133" s="49">
        <v>69016</v>
      </c>
      <c r="D133" s="49">
        <v>69016</v>
      </c>
      <c r="E133" s="50">
        <v>2367.06</v>
      </c>
      <c r="F133" s="50">
        <v>3.4297264402457399</v>
      </c>
    </row>
    <row r="134" spans="1:6" x14ac:dyDescent="0.2">
      <c r="A134" s="65" t="s">
        <v>248</v>
      </c>
      <c r="B134" s="61" t="s">
        <v>317</v>
      </c>
      <c r="C134" s="49"/>
      <c r="D134" s="49"/>
      <c r="E134" s="50">
        <v>1853.66</v>
      </c>
      <c r="F134" s="50"/>
    </row>
    <row r="135" spans="1:6" x14ac:dyDescent="0.2">
      <c r="A135" s="65" t="s">
        <v>249</v>
      </c>
      <c r="B135" s="61" t="s">
        <v>318</v>
      </c>
      <c r="C135" s="49"/>
      <c r="D135" s="49"/>
      <c r="E135" s="50">
        <v>39.35</v>
      </c>
      <c r="F135" s="50"/>
    </row>
    <row r="136" spans="1:6" x14ac:dyDescent="0.2">
      <c r="A136" s="65" t="s">
        <v>289</v>
      </c>
      <c r="B136" s="61" t="s">
        <v>359</v>
      </c>
      <c r="C136" s="49"/>
      <c r="D136" s="49"/>
      <c r="E136" s="50">
        <v>474.05</v>
      </c>
      <c r="F136" s="50"/>
    </row>
    <row r="137" spans="1:6" x14ac:dyDescent="0.2">
      <c r="A137" s="64" t="s">
        <v>290</v>
      </c>
      <c r="B137" s="61" t="s">
        <v>360</v>
      </c>
      <c r="C137" s="49">
        <v>240000</v>
      </c>
      <c r="D137" s="49">
        <v>240000</v>
      </c>
      <c r="E137" s="50">
        <v>232038.39999999999</v>
      </c>
      <c r="F137" s="50">
        <v>96.682666666666705</v>
      </c>
    </row>
    <row r="138" spans="1:6" ht="25.5" x14ac:dyDescent="0.2">
      <c r="A138" s="65" t="s">
        <v>291</v>
      </c>
      <c r="B138" s="61" t="s">
        <v>361</v>
      </c>
      <c r="C138" s="49"/>
      <c r="D138" s="49"/>
      <c r="E138" s="50">
        <v>232038.39999999999</v>
      </c>
      <c r="F138" s="50"/>
    </row>
    <row r="139" spans="1:6" x14ac:dyDescent="0.2">
      <c r="A139" s="60" t="s">
        <v>226</v>
      </c>
      <c r="B139" s="61" t="s">
        <v>227</v>
      </c>
      <c r="C139" s="49">
        <v>416565736</v>
      </c>
      <c r="D139" s="49">
        <v>416565736</v>
      </c>
      <c r="E139" s="50">
        <v>442923625.29000002</v>
      </c>
      <c r="F139" s="50">
        <v>106.327426144814</v>
      </c>
    </row>
    <row r="140" spans="1:6" x14ac:dyDescent="0.2">
      <c r="A140" s="64" t="s">
        <v>224</v>
      </c>
      <c r="B140" s="61" t="s">
        <v>332</v>
      </c>
      <c r="C140" s="49">
        <v>174485348</v>
      </c>
      <c r="D140" s="49">
        <v>174485348</v>
      </c>
      <c r="E140" s="50">
        <v>174776176.87</v>
      </c>
      <c r="F140" s="50">
        <v>100.16667810411199</v>
      </c>
    </row>
    <row r="141" spans="1:6" x14ac:dyDescent="0.2">
      <c r="A141" s="65" t="s">
        <v>263</v>
      </c>
      <c r="B141" s="61" t="s">
        <v>333</v>
      </c>
      <c r="C141" s="49"/>
      <c r="D141" s="49"/>
      <c r="E141" s="50">
        <v>140853359.49000001</v>
      </c>
      <c r="F141" s="50"/>
    </row>
    <row r="142" spans="1:6" x14ac:dyDescent="0.2">
      <c r="A142" s="65" t="s">
        <v>292</v>
      </c>
      <c r="B142" s="61" t="s">
        <v>362</v>
      </c>
      <c r="C142" s="49"/>
      <c r="D142" s="49"/>
      <c r="E142" s="50">
        <v>8553629.8800000008</v>
      </c>
      <c r="F142" s="50"/>
    </row>
    <row r="143" spans="1:6" x14ac:dyDescent="0.2">
      <c r="A143" s="65" t="s">
        <v>293</v>
      </c>
      <c r="B143" s="61" t="s">
        <v>363</v>
      </c>
      <c r="C143" s="49"/>
      <c r="D143" s="49"/>
      <c r="E143" s="50">
        <v>105545.04</v>
      </c>
      <c r="F143" s="50"/>
    </row>
    <row r="144" spans="1:6" x14ac:dyDescent="0.2">
      <c r="A144" s="65" t="s">
        <v>294</v>
      </c>
      <c r="B144" s="61" t="s">
        <v>364</v>
      </c>
      <c r="C144" s="49"/>
      <c r="D144" s="49"/>
      <c r="E144" s="50">
        <v>4981518.6100000003</v>
      </c>
      <c r="F144" s="50"/>
    </row>
    <row r="145" spans="1:6" x14ac:dyDescent="0.2">
      <c r="A145" s="65" t="s">
        <v>295</v>
      </c>
      <c r="B145" s="61" t="s">
        <v>365</v>
      </c>
      <c r="C145" s="49"/>
      <c r="D145" s="49"/>
      <c r="E145" s="50">
        <v>24931.73</v>
      </c>
      <c r="F145" s="50"/>
    </row>
    <row r="146" spans="1:6" x14ac:dyDescent="0.2">
      <c r="A146" s="65" t="s">
        <v>264</v>
      </c>
      <c r="B146" s="61" t="s">
        <v>334</v>
      </c>
      <c r="C146" s="49"/>
      <c r="D146" s="49"/>
      <c r="E146" s="50">
        <v>20232337.52</v>
      </c>
      <c r="F146" s="50"/>
    </row>
    <row r="147" spans="1:6" x14ac:dyDescent="0.2">
      <c r="A147" s="65" t="s">
        <v>296</v>
      </c>
      <c r="B147" s="61" t="s">
        <v>366</v>
      </c>
      <c r="C147" s="49"/>
      <c r="D147" s="49"/>
      <c r="E147" s="50">
        <v>24854.6</v>
      </c>
      <c r="F147" s="50"/>
    </row>
    <row r="148" spans="1:6" x14ac:dyDescent="0.2">
      <c r="A148" s="64" t="s">
        <v>257</v>
      </c>
      <c r="B148" s="61" t="s">
        <v>326</v>
      </c>
      <c r="C148" s="49">
        <v>241477616</v>
      </c>
      <c r="D148" s="49">
        <v>241477616</v>
      </c>
      <c r="E148" s="50">
        <v>267482222.09999999</v>
      </c>
      <c r="F148" s="50">
        <v>110.76895098219001</v>
      </c>
    </row>
    <row r="149" spans="1:6" x14ac:dyDescent="0.2">
      <c r="A149" s="65" t="s">
        <v>266</v>
      </c>
      <c r="B149" s="61" t="s">
        <v>336</v>
      </c>
      <c r="C149" s="49"/>
      <c r="D149" s="49"/>
      <c r="E149" s="50">
        <v>7126.67</v>
      </c>
      <c r="F149" s="50"/>
    </row>
    <row r="150" spans="1:6" x14ac:dyDescent="0.2">
      <c r="A150" s="65" t="s">
        <v>297</v>
      </c>
      <c r="B150" s="61" t="s">
        <v>367</v>
      </c>
      <c r="C150" s="49"/>
      <c r="D150" s="49"/>
      <c r="E150" s="50">
        <v>4387707.76</v>
      </c>
      <c r="F150" s="50"/>
    </row>
    <row r="151" spans="1:6" x14ac:dyDescent="0.2">
      <c r="A151" s="65" t="s">
        <v>298</v>
      </c>
      <c r="B151" s="61" t="s">
        <v>368</v>
      </c>
      <c r="C151" s="49"/>
      <c r="D151" s="49"/>
      <c r="E151" s="50">
        <v>707684.6</v>
      </c>
      <c r="F151" s="50"/>
    </row>
    <row r="152" spans="1:6" x14ac:dyDescent="0.2">
      <c r="A152" s="65" t="s">
        <v>265</v>
      </c>
      <c r="B152" s="61" t="s">
        <v>335</v>
      </c>
      <c r="C152" s="49"/>
      <c r="D152" s="49"/>
      <c r="E152" s="50">
        <v>234372332.18000001</v>
      </c>
      <c r="F152" s="50"/>
    </row>
    <row r="153" spans="1:6" x14ac:dyDescent="0.2">
      <c r="A153" s="65" t="s">
        <v>268</v>
      </c>
      <c r="B153" s="61" t="s">
        <v>338</v>
      </c>
      <c r="C153" s="49"/>
      <c r="D153" s="49"/>
      <c r="E153" s="50">
        <v>4599508.67</v>
      </c>
      <c r="F153" s="50"/>
    </row>
    <row r="154" spans="1:6" x14ac:dyDescent="0.2">
      <c r="A154" s="65" t="s">
        <v>299</v>
      </c>
      <c r="B154" s="61" t="s">
        <v>369</v>
      </c>
      <c r="C154" s="49"/>
      <c r="D154" s="49"/>
      <c r="E154" s="50">
        <v>105840.99</v>
      </c>
      <c r="F154" s="50"/>
    </row>
    <row r="155" spans="1:6" x14ac:dyDescent="0.2">
      <c r="A155" s="65" t="s">
        <v>300</v>
      </c>
      <c r="B155" s="61" t="s">
        <v>370</v>
      </c>
      <c r="C155" s="49"/>
      <c r="D155" s="49"/>
      <c r="E155" s="50">
        <v>111336.05</v>
      </c>
      <c r="F155" s="50"/>
    </row>
    <row r="156" spans="1:6" x14ac:dyDescent="0.2">
      <c r="A156" s="65" t="s">
        <v>301</v>
      </c>
      <c r="B156" s="61" t="s">
        <v>371</v>
      </c>
      <c r="C156" s="49"/>
      <c r="D156" s="49"/>
      <c r="E156" s="50">
        <v>1941.66</v>
      </c>
      <c r="F156" s="50"/>
    </row>
    <row r="157" spans="1:6" x14ac:dyDescent="0.2">
      <c r="A157" s="65" t="s">
        <v>269</v>
      </c>
      <c r="B157" s="61" t="s">
        <v>339</v>
      </c>
      <c r="C157" s="49"/>
      <c r="D157" s="49"/>
      <c r="E157" s="50">
        <v>703727.95</v>
      </c>
      <c r="F157" s="50"/>
    </row>
    <row r="158" spans="1:6" x14ac:dyDescent="0.2">
      <c r="A158" s="65" t="s">
        <v>260</v>
      </c>
      <c r="B158" s="61" t="s">
        <v>329</v>
      </c>
      <c r="C158" s="49"/>
      <c r="D158" s="49"/>
      <c r="E158" s="50">
        <v>11105578.640000001</v>
      </c>
      <c r="F158" s="50"/>
    </row>
    <row r="159" spans="1:6" x14ac:dyDescent="0.2">
      <c r="A159" s="65" t="s">
        <v>302</v>
      </c>
      <c r="B159" s="61" t="s">
        <v>372</v>
      </c>
      <c r="C159" s="49"/>
      <c r="D159" s="49"/>
      <c r="E159" s="50">
        <v>64704.4</v>
      </c>
      <c r="F159" s="50"/>
    </row>
    <row r="160" spans="1:6" x14ac:dyDescent="0.2">
      <c r="A160" s="65" t="s">
        <v>303</v>
      </c>
      <c r="B160" s="61" t="s">
        <v>373</v>
      </c>
      <c r="C160" s="49"/>
      <c r="D160" s="49"/>
      <c r="E160" s="50">
        <v>2137290.91</v>
      </c>
      <c r="F160" s="50"/>
    </row>
    <row r="161" spans="1:6" x14ac:dyDescent="0.2">
      <c r="A161" s="65" t="s">
        <v>304</v>
      </c>
      <c r="B161" s="61" t="s">
        <v>374</v>
      </c>
      <c r="C161" s="49"/>
      <c r="D161" s="49"/>
      <c r="E161" s="50">
        <v>1387404.06</v>
      </c>
      <c r="F161" s="50"/>
    </row>
    <row r="162" spans="1:6" x14ac:dyDescent="0.2">
      <c r="A162" s="65" t="s">
        <v>270</v>
      </c>
      <c r="B162" s="61" t="s">
        <v>340</v>
      </c>
      <c r="C162" s="49"/>
      <c r="D162" s="49"/>
      <c r="E162" s="50">
        <v>1470069.77</v>
      </c>
      <c r="F162" s="50"/>
    </row>
    <row r="163" spans="1:6" x14ac:dyDescent="0.2">
      <c r="A163" s="65" t="s">
        <v>258</v>
      </c>
      <c r="B163" s="61" t="s">
        <v>327</v>
      </c>
      <c r="C163" s="49"/>
      <c r="D163" s="49"/>
      <c r="E163" s="50">
        <v>14729.06</v>
      </c>
      <c r="F163" s="50"/>
    </row>
    <row r="164" spans="1:6" x14ac:dyDescent="0.2">
      <c r="A164" s="65" t="s">
        <v>305</v>
      </c>
      <c r="B164" s="61" t="s">
        <v>375</v>
      </c>
      <c r="C164" s="49"/>
      <c r="D164" s="49"/>
      <c r="E164" s="50">
        <v>1461573.21</v>
      </c>
      <c r="F164" s="50"/>
    </row>
    <row r="165" spans="1:6" x14ac:dyDescent="0.2">
      <c r="A165" s="65" t="s">
        <v>271</v>
      </c>
      <c r="B165" s="61" t="s">
        <v>341</v>
      </c>
      <c r="C165" s="49"/>
      <c r="D165" s="49"/>
      <c r="E165" s="50">
        <v>4058827.54</v>
      </c>
      <c r="F165" s="50"/>
    </row>
    <row r="166" spans="1:6" ht="25.5" x14ac:dyDescent="0.2">
      <c r="A166" s="65" t="s">
        <v>273</v>
      </c>
      <c r="B166" s="61" t="s">
        <v>343</v>
      </c>
      <c r="C166" s="49"/>
      <c r="D166" s="49"/>
      <c r="E166" s="50">
        <v>578.77</v>
      </c>
      <c r="F166" s="50"/>
    </row>
    <row r="167" spans="1:6" x14ac:dyDescent="0.2">
      <c r="A167" s="65" t="s">
        <v>274</v>
      </c>
      <c r="B167" s="61" t="s">
        <v>344</v>
      </c>
      <c r="C167" s="49"/>
      <c r="D167" s="49"/>
      <c r="E167" s="50">
        <v>27707.65</v>
      </c>
      <c r="F167" s="50"/>
    </row>
    <row r="168" spans="1:6" x14ac:dyDescent="0.2">
      <c r="A168" s="65" t="s">
        <v>275</v>
      </c>
      <c r="B168" s="61" t="s">
        <v>345</v>
      </c>
      <c r="C168" s="49"/>
      <c r="D168" s="49"/>
      <c r="E168" s="50">
        <v>1030.75</v>
      </c>
      <c r="F168" s="50"/>
    </row>
    <row r="169" spans="1:6" x14ac:dyDescent="0.2">
      <c r="A169" s="65" t="s">
        <v>276</v>
      </c>
      <c r="B169" s="61" t="s">
        <v>346</v>
      </c>
      <c r="C169" s="49"/>
      <c r="D169" s="49"/>
      <c r="E169" s="50">
        <v>85045.85</v>
      </c>
      <c r="F169" s="50"/>
    </row>
    <row r="170" spans="1:6" x14ac:dyDescent="0.2">
      <c r="A170" s="65" t="s">
        <v>277</v>
      </c>
      <c r="B170" s="61" t="s">
        <v>347</v>
      </c>
      <c r="C170" s="49"/>
      <c r="D170" s="49"/>
      <c r="E170" s="50">
        <v>670474.96</v>
      </c>
      <c r="F170" s="50"/>
    </row>
    <row r="171" spans="1:6" x14ac:dyDescent="0.2">
      <c r="A171" s="64" t="s">
        <v>279</v>
      </c>
      <c r="B171" s="61" t="s">
        <v>349</v>
      </c>
      <c r="C171" s="49">
        <v>550500</v>
      </c>
      <c r="D171" s="49">
        <v>550500</v>
      </c>
      <c r="E171" s="50">
        <v>649624.82999999996</v>
      </c>
      <c r="F171" s="50">
        <v>118.00632697547699</v>
      </c>
    </row>
    <row r="172" spans="1:6" x14ac:dyDescent="0.2">
      <c r="A172" s="65" t="s">
        <v>282</v>
      </c>
      <c r="B172" s="61" t="s">
        <v>352</v>
      </c>
      <c r="C172" s="49"/>
      <c r="D172" s="49"/>
      <c r="E172" s="50">
        <v>649624.82999999996</v>
      </c>
      <c r="F172" s="50"/>
    </row>
    <row r="173" spans="1:6" ht="25.5" x14ac:dyDescent="0.2">
      <c r="A173" s="64" t="s">
        <v>284</v>
      </c>
      <c r="B173" s="61" t="s">
        <v>354</v>
      </c>
      <c r="C173" s="49">
        <v>39000</v>
      </c>
      <c r="D173" s="49">
        <v>39000</v>
      </c>
      <c r="E173" s="50">
        <v>13272.28</v>
      </c>
      <c r="F173" s="50">
        <v>34.0314871794872</v>
      </c>
    </row>
    <row r="174" spans="1:6" x14ac:dyDescent="0.2">
      <c r="A174" s="65" t="s">
        <v>285</v>
      </c>
      <c r="B174" s="61" t="s">
        <v>355</v>
      </c>
      <c r="C174" s="49"/>
      <c r="D174" s="49"/>
      <c r="E174" s="50">
        <v>13272.28</v>
      </c>
      <c r="F174" s="50"/>
    </row>
    <row r="175" spans="1:6" x14ac:dyDescent="0.2">
      <c r="A175" s="64" t="s">
        <v>286</v>
      </c>
      <c r="B175" s="61" t="s">
        <v>356</v>
      </c>
      <c r="C175" s="49">
        <v>13272</v>
      </c>
      <c r="D175" s="49">
        <v>13272</v>
      </c>
      <c r="E175" s="50">
        <v>2329.21</v>
      </c>
      <c r="F175" s="50">
        <v>17.5498040988547</v>
      </c>
    </row>
    <row r="176" spans="1:6" x14ac:dyDescent="0.2">
      <c r="A176" s="65" t="s">
        <v>288</v>
      </c>
      <c r="B176" s="61" t="s">
        <v>358</v>
      </c>
      <c r="C176" s="49"/>
      <c r="D176" s="49"/>
      <c r="E176" s="50">
        <v>2329.21</v>
      </c>
      <c r="F176" s="50"/>
    </row>
    <row r="177" spans="1:6" x14ac:dyDescent="0.2">
      <c r="A177" s="60" t="s">
        <v>228</v>
      </c>
      <c r="B177" s="61" t="s">
        <v>229</v>
      </c>
      <c r="C177" s="49">
        <v>1902499</v>
      </c>
      <c r="D177" s="49">
        <v>1902499</v>
      </c>
      <c r="E177" s="50">
        <v>32144147.079999998</v>
      </c>
      <c r="F177" s="50">
        <v>1689.57497901444</v>
      </c>
    </row>
    <row r="178" spans="1:6" x14ac:dyDescent="0.2">
      <c r="A178" s="64" t="s">
        <v>224</v>
      </c>
      <c r="B178" s="61" t="s">
        <v>332</v>
      </c>
      <c r="C178" s="49">
        <v>1862600</v>
      </c>
      <c r="D178" s="49">
        <v>1862600</v>
      </c>
      <c r="E178" s="50">
        <v>1444258.33</v>
      </c>
      <c r="F178" s="50">
        <v>77.539908192848699</v>
      </c>
    </row>
    <row r="179" spans="1:6" x14ac:dyDescent="0.2">
      <c r="A179" s="65" t="s">
        <v>263</v>
      </c>
      <c r="B179" s="61" t="s">
        <v>333</v>
      </c>
      <c r="C179" s="49"/>
      <c r="D179" s="49"/>
      <c r="E179" s="50">
        <v>450997.29</v>
      </c>
      <c r="F179" s="50"/>
    </row>
    <row r="180" spans="1:6" x14ac:dyDescent="0.2">
      <c r="A180" s="65" t="s">
        <v>293</v>
      </c>
      <c r="B180" s="61" t="s">
        <v>363</v>
      </c>
      <c r="C180" s="49"/>
      <c r="D180" s="49"/>
      <c r="E180" s="50">
        <v>812079.53</v>
      </c>
      <c r="F180" s="50"/>
    </row>
    <row r="181" spans="1:6" x14ac:dyDescent="0.2">
      <c r="A181" s="65" t="s">
        <v>264</v>
      </c>
      <c r="B181" s="61" t="s">
        <v>334</v>
      </c>
      <c r="C181" s="49"/>
      <c r="D181" s="49"/>
      <c r="E181" s="50">
        <v>181181.51</v>
      </c>
      <c r="F181" s="50"/>
    </row>
    <row r="182" spans="1:6" x14ac:dyDescent="0.2">
      <c r="A182" s="64" t="s">
        <v>257</v>
      </c>
      <c r="B182" s="61" t="s">
        <v>326</v>
      </c>
      <c r="C182" s="49">
        <v>39899</v>
      </c>
      <c r="D182" s="49">
        <v>39899</v>
      </c>
      <c r="E182" s="50">
        <v>30699888.75</v>
      </c>
      <c r="F182" s="50">
        <v>76944.005488859402</v>
      </c>
    </row>
    <row r="183" spans="1:6" x14ac:dyDescent="0.2">
      <c r="A183" s="65" t="s">
        <v>297</v>
      </c>
      <c r="B183" s="61" t="s">
        <v>367</v>
      </c>
      <c r="C183" s="49"/>
      <c r="D183" s="49"/>
      <c r="E183" s="50">
        <v>17923.46</v>
      </c>
      <c r="F183" s="50"/>
    </row>
    <row r="184" spans="1:6" x14ac:dyDescent="0.2">
      <c r="A184" s="65" t="s">
        <v>265</v>
      </c>
      <c r="B184" s="61" t="s">
        <v>335</v>
      </c>
      <c r="C184" s="62"/>
      <c r="D184" s="62"/>
      <c r="E184" s="50">
        <v>30681965.289999999</v>
      </c>
      <c r="F184" s="66"/>
    </row>
    <row r="185" spans="1:6" x14ac:dyDescent="0.2">
      <c r="A185" s="60" t="s">
        <v>236</v>
      </c>
      <c r="B185" s="72" t="s">
        <v>237</v>
      </c>
      <c r="C185" s="125">
        <v>240892</v>
      </c>
      <c r="D185" s="125">
        <v>240892</v>
      </c>
      <c r="E185" s="126">
        <v>114624.28</v>
      </c>
      <c r="F185" s="126">
        <v>47.583265529781002</v>
      </c>
    </row>
    <row r="186" spans="1:6" x14ac:dyDescent="0.2">
      <c r="A186" s="64" t="s">
        <v>257</v>
      </c>
      <c r="B186" s="37" t="s">
        <v>326</v>
      </c>
      <c r="C186" s="125">
        <v>207711</v>
      </c>
      <c r="D186" s="125">
        <v>207711</v>
      </c>
      <c r="E186" s="126">
        <v>98426.87</v>
      </c>
      <c r="F186" s="126">
        <v>47.386450404648798</v>
      </c>
    </row>
    <row r="187" spans="1:6" x14ac:dyDescent="0.2">
      <c r="A187" s="65" t="s">
        <v>266</v>
      </c>
      <c r="B187" s="61" t="s">
        <v>336</v>
      </c>
      <c r="C187" s="62"/>
      <c r="D187" s="62"/>
      <c r="E187" s="63">
        <v>1465.76</v>
      </c>
      <c r="F187" s="63"/>
    </row>
    <row r="188" spans="1:6" x14ac:dyDescent="0.2">
      <c r="A188" s="65" t="s">
        <v>267</v>
      </c>
      <c r="B188" s="61" t="s">
        <v>337</v>
      </c>
      <c r="C188" s="62"/>
      <c r="D188" s="62"/>
      <c r="E188" s="63">
        <v>18193.810000000001</v>
      </c>
      <c r="F188" s="63"/>
    </row>
    <row r="189" spans="1:6" x14ac:dyDescent="0.2">
      <c r="A189" s="65" t="s">
        <v>265</v>
      </c>
      <c r="B189" s="61" t="s">
        <v>335</v>
      </c>
      <c r="C189" s="51"/>
      <c r="D189" s="51"/>
      <c r="E189" s="50">
        <v>77262.3</v>
      </c>
      <c r="F189" s="51"/>
    </row>
    <row r="190" spans="1:6" x14ac:dyDescent="0.2">
      <c r="A190" s="65" t="s">
        <v>275</v>
      </c>
      <c r="B190" s="61" t="s">
        <v>345</v>
      </c>
      <c r="C190" s="49"/>
      <c r="D190" s="49"/>
      <c r="E190" s="50">
        <v>1505</v>
      </c>
      <c r="F190" s="50"/>
    </row>
    <row r="191" spans="1:6" ht="25.5" x14ac:dyDescent="0.2">
      <c r="A191" s="64" t="s">
        <v>284</v>
      </c>
      <c r="B191" s="61" t="s">
        <v>354</v>
      </c>
      <c r="C191" s="49">
        <v>33181</v>
      </c>
      <c r="D191" s="49">
        <v>33181</v>
      </c>
      <c r="E191" s="50">
        <v>16197.41</v>
      </c>
      <c r="F191" s="50">
        <v>48.815315994092998</v>
      </c>
    </row>
    <row r="192" spans="1:6" x14ac:dyDescent="0.2">
      <c r="A192" s="65" t="s">
        <v>285</v>
      </c>
      <c r="B192" s="61" t="s">
        <v>355</v>
      </c>
      <c r="C192" s="49"/>
      <c r="D192" s="49"/>
      <c r="E192" s="50">
        <v>16197.41</v>
      </c>
      <c r="F192" s="50"/>
    </row>
    <row r="193" spans="1:6" x14ac:dyDescent="0.2">
      <c r="A193" s="60" t="s">
        <v>238</v>
      </c>
      <c r="B193" s="61" t="s">
        <v>239</v>
      </c>
      <c r="C193" s="49">
        <v>3982</v>
      </c>
      <c r="D193" s="49">
        <v>3982</v>
      </c>
      <c r="E193" s="50"/>
      <c r="F193" s="50"/>
    </row>
    <row r="194" spans="1:6" x14ac:dyDescent="0.2">
      <c r="A194" s="64" t="s">
        <v>257</v>
      </c>
      <c r="B194" s="61" t="s">
        <v>326</v>
      </c>
      <c r="C194" s="49">
        <v>3982</v>
      </c>
      <c r="D194" s="49">
        <v>3982</v>
      </c>
      <c r="E194" s="50"/>
      <c r="F194" s="50"/>
    </row>
    <row r="195" spans="1:6" ht="25.5" x14ac:dyDescent="0.2">
      <c r="A195" s="58" t="s">
        <v>306</v>
      </c>
      <c r="B195" s="59" t="s">
        <v>376</v>
      </c>
      <c r="C195" s="54">
        <v>199084</v>
      </c>
      <c r="D195" s="54">
        <v>199084</v>
      </c>
      <c r="E195" s="55">
        <v>198856.39</v>
      </c>
      <c r="F195" s="55">
        <v>99.885671374897001</v>
      </c>
    </row>
    <row r="196" spans="1:6" x14ac:dyDescent="0.2">
      <c r="A196" s="60" t="s">
        <v>154</v>
      </c>
      <c r="B196" s="61" t="s">
        <v>214</v>
      </c>
      <c r="C196" s="49">
        <v>199084</v>
      </c>
      <c r="D196" s="49">
        <v>199084</v>
      </c>
      <c r="E196" s="50">
        <v>198856.39</v>
      </c>
      <c r="F196" s="50">
        <v>99.885671374897001</v>
      </c>
    </row>
    <row r="197" spans="1:6" x14ac:dyDescent="0.2">
      <c r="A197" s="64" t="s">
        <v>257</v>
      </c>
      <c r="B197" s="61" t="s">
        <v>326</v>
      </c>
      <c r="C197" s="49">
        <v>199084</v>
      </c>
      <c r="D197" s="49">
        <v>199084</v>
      </c>
      <c r="E197" s="50">
        <v>198856.39</v>
      </c>
      <c r="F197" s="50">
        <v>99.885671374897001</v>
      </c>
    </row>
    <row r="198" spans="1:6" x14ac:dyDescent="0.2">
      <c r="A198" s="65" t="s">
        <v>265</v>
      </c>
      <c r="B198" s="61" t="s">
        <v>335</v>
      </c>
      <c r="C198" s="49"/>
      <c r="D198" s="49"/>
      <c r="E198" s="50">
        <v>198856.39</v>
      </c>
      <c r="F198" s="50"/>
    </row>
    <row r="199" spans="1:6" ht="25.5" x14ac:dyDescent="0.2">
      <c r="A199" s="58" t="s">
        <v>307</v>
      </c>
      <c r="B199" s="59" t="s">
        <v>377</v>
      </c>
      <c r="C199" s="54">
        <v>33181</v>
      </c>
      <c r="D199" s="54">
        <v>33181</v>
      </c>
      <c r="E199" s="55">
        <v>14541.49</v>
      </c>
      <c r="F199" s="55">
        <v>43.824749103402603</v>
      </c>
    </row>
    <row r="200" spans="1:6" x14ac:dyDescent="0.2">
      <c r="A200" s="60" t="s">
        <v>154</v>
      </c>
      <c r="B200" s="61" t="s">
        <v>214</v>
      </c>
      <c r="C200" s="49">
        <v>33181</v>
      </c>
      <c r="D200" s="49">
        <v>33181</v>
      </c>
      <c r="E200" s="50">
        <v>14541.49</v>
      </c>
      <c r="F200" s="50">
        <v>43.824749103402603</v>
      </c>
    </row>
    <row r="201" spans="1:6" x14ac:dyDescent="0.2">
      <c r="A201" s="64" t="s">
        <v>257</v>
      </c>
      <c r="B201" s="61" t="s">
        <v>326</v>
      </c>
      <c r="C201" s="49">
        <v>18181</v>
      </c>
      <c r="D201" s="49">
        <v>18181</v>
      </c>
      <c r="E201" s="50">
        <v>11673.24</v>
      </c>
      <c r="F201" s="50">
        <v>64.205709256916606</v>
      </c>
    </row>
    <row r="202" spans="1:6" x14ac:dyDescent="0.2">
      <c r="A202" s="65" t="s">
        <v>302</v>
      </c>
      <c r="B202" s="37" t="s">
        <v>372</v>
      </c>
      <c r="C202" s="49"/>
      <c r="D202" s="49"/>
      <c r="E202" s="50">
        <v>11673.24</v>
      </c>
      <c r="F202" s="50"/>
    </row>
    <row r="203" spans="1:6" x14ac:dyDescent="0.2">
      <c r="A203" s="64" t="s">
        <v>243</v>
      </c>
      <c r="B203" s="61" t="s">
        <v>312</v>
      </c>
      <c r="C203" s="49">
        <v>15000</v>
      </c>
      <c r="D203" s="49">
        <v>15000</v>
      </c>
      <c r="E203" s="50">
        <v>2868.25</v>
      </c>
      <c r="F203" s="50">
        <v>19.121666666666702</v>
      </c>
    </row>
    <row r="204" spans="1:6" x14ac:dyDescent="0.2">
      <c r="A204" s="65" t="s">
        <v>248</v>
      </c>
      <c r="B204" s="61" t="s">
        <v>317</v>
      </c>
      <c r="C204" s="49"/>
      <c r="D204" s="49"/>
      <c r="E204" s="50">
        <v>2868.25</v>
      </c>
      <c r="F204" s="50"/>
    </row>
    <row r="205" spans="1:6" ht="25.5" x14ac:dyDescent="0.2">
      <c r="A205" s="58" t="s">
        <v>308</v>
      </c>
      <c r="B205" s="36" t="s">
        <v>378</v>
      </c>
      <c r="C205" s="49"/>
      <c r="D205" s="49"/>
      <c r="E205" s="50">
        <v>2048.1999999999998</v>
      </c>
      <c r="F205" s="50"/>
    </row>
    <row r="206" spans="1:6" x14ac:dyDescent="0.2">
      <c r="A206" s="60" t="s">
        <v>208</v>
      </c>
      <c r="B206" s="37" t="s">
        <v>209</v>
      </c>
      <c r="C206" s="49"/>
      <c r="D206" s="49"/>
      <c r="E206" s="50">
        <v>2048.1999999999998</v>
      </c>
      <c r="F206" s="50"/>
    </row>
    <row r="207" spans="1:6" x14ac:dyDescent="0.2">
      <c r="A207" s="64" t="s">
        <v>257</v>
      </c>
      <c r="B207" s="61" t="s">
        <v>326</v>
      </c>
      <c r="C207" s="49"/>
      <c r="D207" s="49"/>
      <c r="E207" s="50">
        <v>2048.1999999999998</v>
      </c>
      <c r="F207" s="50"/>
    </row>
    <row r="208" spans="1:6" x14ac:dyDescent="0.2">
      <c r="A208" s="65" t="s">
        <v>266</v>
      </c>
      <c r="B208" s="61" t="s">
        <v>336</v>
      </c>
      <c r="C208" s="49"/>
      <c r="D208" s="49"/>
      <c r="E208" s="50">
        <v>2048.1999999999998</v>
      </c>
      <c r="F208" s="50"/>
    </row>
  </sheetData>
  <mergeCells count="5">
    <mergeCell ref="A2:I2"/>
    <mergeCell ref="A9:B9"/>
    <mergeCell ref="A8:B8"/>
    <mergeCell ref="A5:F5"/>
    <mergeCell ref="A6:F6"/>
  </mergeCells>
  <phoneticPr fontId="0" type="noConversion"/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>
    <oddFooter>&amp;LVrijeme  izvođenja upita: &amp;D. &amp;T&amp;R&amp;P/&amp;N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W2:GX3"/>
  <sheetViews>
    <sheetView workbookViewId="0"/>
  </sheetViews>
  <sheetFormatPr defaultRowHeight="12.75" x14ac:dyDescent="0.2"/>
  <sheetData>
    <row r="2" spans="101:206" x14ac:dyDescent="0.2">
      <c r="CW2">
        <v>0</v>
      </c>
      <c r="EZ2">
        <v>0</v>
      </c>
      <c r="GX2">
        <v>0</v>
      </c>
    </row>
    <row r="3" spans="101:206" x14ac:dyDescent="0.2">
      <c r="CW3">
        <v>8</v>
      </c>
      <c r="EZ3">
        <v>7</v>
      </c>
      <c r="GX3">
        <v>31</v>
      </c>
    </row>
  </sheetData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2.75" x14ac:dyDescent="0.2"/>
  <sheetData>
    <row r="1" spans="1:1" x14ac:dyDescent="0.2">
      <c r="A1">
        <v>7</v>
      </c>
    </row>
  </sheetData>
  <phoneticPr fontId="10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8"/>
  <sheetViews>
    <sheetView tabSelected="1" workbookViewId="0">
      <selection activeCell="B1" sqref="B1:L1"/>
    </sheetView>
  </sheetViews>
  <sheetFormatPr defaultRowHeight="12.75" x14ac:dyDescent="0.2"/>
  <cols>
    <col min="1" max="1" width="5" customWidth="1"/>
    <col min="2" max="6" width="9.7109375" customWidth="1"/>
    <col min="7" max="7" width="24.7109375" customWidth="1"/>
    <col min="8" max="9" width="18.7109375" customWidth="1"/>
    <col min="10" max="10" width="24.7109375" customWidth="1"/>
    <col min="11" max="12" width="10.7109375" customWidth="1"/>
  </cols>
  <sheetData>
    <row r="1" spans="1:12" ht="36" customHeight="1" x14ac:dyDescent="0.2">
      <c r="A1" s="12"/>
      <c r="B1" s="148" t="s">
        <v>557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18" x14ac:dyDescent="0.2">
      <c r="A2" s="12"/>
      <c r="B2" s="87"/>
      <c r="C2" s="87"/>
      <c r="D2" s="87"/>
      <c r="E2" s="87"/>
      <c r="F2" s="87"/>
      <c r="G2" s="88"/>
      <c r="H2" s="89"/>
      <c r="I2" s="89"/>
      <c r="J2" s="88"/>
      <c r="K2" s="88"/>
      <c r="L2" s="88"/>
    </row>
    <row r="3" spans="1:12" ht="15.75" x14ac:dyDescent="0.2">
      <c r="A3" s="12"/>
      <c r="B3" s="148" t="s">
        <v>415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ht="18" x14ac:dyDescent="0.2">
      <c r="A4" s="12"/>
      <c r="B4" s="87"/>
      <c r="C4" s="87"/>
      <c r="D4" s="87"/>
      <c r="E4" s="87"/>
      <c r="F4" s="87"/>
      <c r="G4" s="88"/>
      <c r="H4" s="89"/>
      <c r="I4" s="89"/>
      <c r="J4" s="88"/>
      <c r="K4" s="88"/>
      <c r="L4" s="88"/>
    </row>
    <row r="5" spans="1:12" ht="15.75" x14ac:dyDescent="0.2">
      <c r="A5" s="12"/>
      <c r="B5" s="148" t="s">
        <v>532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1:12" ht="15.75" x14ac:dyDescent="0.2">
      <c r="A6" s="12"/>
      <c r="B6" s="90"/>
      <c r="C6" s="90"/>
      <c r="D6" s="90"/>
      <c r="E6" s="90"/>
      <c r="F6" s="90"/>
      <c r="G6" s="91"/>
      <c r="H6" s="92"/>
      <c r="I6" s="92"/>
      <c r="J6" s="91"/>
      <c r="K6" s="91"/>
      <c r="L6" s="91"/>
    </row>
    <row r="7" spans="1:12" ht="18" x14ac:dyDescent="0.2">
      <c r="A7" s="12"/>
      <c r="B7" s="143" t="s">
        <v>533</v>
      </c>
      <c r="C7" s="143"/>
      <c r="D7" s="143"/>
      <c r="E7" s="143"/>
      <c r="F7" s="143"/>
      <c r="G7" s="93"/>
      <c r="H7" s="94"/>
      <c r="I7" s="94"/>
      <c r="J7" s="95"/>
      <c r="K7" s="96"/>
      <c r="L7" s="96"/>
    </row>
    <row r="8" spans="1:12" ht="25.5" x14ac:dyDescent="0.2">
      <c r="A8" s="12"/>
      <c r="B8" s="144" t="s">
        <v>204</v>
      </c>
      <c r="C8" s="144"/>
      <c r="D8" s="144"/>
      <c r="E8" s="144"/>
      <c r="F8" s="144"/>
      <c r="G8" s="97" t="s">
        <v>553</v>
      </c>
      <c r="H8" s="98" t="s">
        <v>555</v>
      </c>
      <c r="I8" s="98" t="s">
        <v>556</v>
      </c>
      <c r="J8" s="97" t="s">
        <v>554</v>
      </c>
      <c r="K8" s="97" t="s">
        <v>534</v>
      </c>
      <c r="L8" s="97" t="s">
        <v>534</v>
      </c>
    </row>
    <row r="9" spans="1:12" x14ac:dyDescent="0.2">
      <c r="A9" s="12"/>
      <c r="B9" s="153">
        <v>1</v>
      </c>
      <c r="C9" s="153"/>
      <c r="D9" s="153"/>
      <c r="E9" s="153"/>
      <c r="F9" s="154"/>
      <c r="G9" s="99">
        <v>2</v>
      </c>
      <c r="H9" s="99">
        <v>3</v>
      </c>
      <c r="I9" s="99">
        <v>4</v>
      </c>
      <c r="J9" s="99">
        <v>5</v>
      </c>
      <c r="K9" s="100" t="s">
        <v>535</v>
      </c>
      <c r="L9" s="100" t="s">
        <v>536</v>
      </c>
    </row>
    <row r="10" spans="1:12" x14ac:dyDescent="0.2">
      <c r="A10" s="12"/>
      <c r="B10" s="135" t="s">
        <v>537</v>
      </c>
      <c r="C10" s="149"/>
      <c r="D10" s="149"/>
      <c r="E10" s="149"/>
      <c r="F10" s="134"/>
      <c r="G10" s="101">
        <f>IFERROR(VLOOKUP("6",[1]FP0002PRPV2!$B$5:$I$6,3,FALSE), 0)+IFERROR([1]FP0002PRB!B3,0)</f>
        <v>475492516.79999995</v>
      </c>
      <c r="H10" s="102">
        <f>IFERROR(VLOOKUP("6",[1]FP0002PRPV2!$B$5:$I$6,4,FALSE),0)+IFERROR([1]FP0002PRB!C3,0)</f>
        <v>473438890</v>
      </c>
      <c r="I10" s="102">
        <v>520401582</v>
      </c>
      <c r="J10" s="101">
        <f>IFERROR(VLOOKUP("6",[1]FP0002PRPV2!$B$5:$I$6,6,FALSE),0)+IFERROR([1]FP0002PRB!E3,0)</f>
        <v>566232915.37</v>
      </c>
      <c r="K10" s="103">
        <f>IFERROR(J10/G10*100,"")</f>
        <v>119.0834546000157</v>
      </c>
      <c r="L10" s="103">
        <f>IFERROR(J10/I10*100,"")</f>
        <v>108.80691661117972</v>
      </c>
    </row>
    <row r="11" spans="1:12" x14ac:dyDescent="0.2">
      <c r="A11" s="12"/>
      <c r="B11" s="133" t="s">
        <v>538</v>
      </c>
      <c r="C11" s="134"/>
      <c r="D11" s="134"/>
      <c r="E11" s="134"/>
      <c r="F11" s="134"/>
      <c r="G11" s="101">
        <f>IFERROR(VLOOKUP("7",[1]FP0002PRPV2!$B$5:$I$6,3,FALSE),0)</f>
        <v>8570.2199999999993</v>
      </c>
      <c r="H11" s="102">
        <f>IFERROR(VLOOKUP("7",[1]FP0002PRPV2!$B$5:$I$6,4,FALSE),0)</f>
        <v>23890</v>
      </c>
      <c r="I11" s="102">
        <v>23890</v>
      </c>
      <c r="J11" s="101">
        <f>IFERROR(VLOOKUP("7",[1]FP0002PRPV2!$B$5:$I$6,6,FALSE),0)</f>
        <v>12295.51</v>
      </c>
      <c r="K11" s="103">
        <f t="shared" ref="K11:K16" si="0">IFERROR(J11/G11*100,"")</f>
        <v>143.46784563290092</v>
      </c>
      <c r="L11" s="103">
        <f t="shared" ref="L11:L16" si="1">IFERROR(J11/I11*100,"")</f>
        <v>51.467182921724572</v>
      </c>
    </row>
    <row r="12" spans="1:12" x14ac:dyDescent="0.2">
      <c r="A12" s="12"/>
      <c r="B12" s="150" t="s">
        <v>539</v>
      </c>
      <c r="C12" s="142"/>
      <c r="D12" s="142"/>
      <c r="E12" s="142"/>
      <c r="F12" s="151"/>
      <c r="G12" s="104">
        <f>G10+G11</f>
        <v>475501087.01999998</v>
      </c>
      <c r="H12" s="105">
        <f>H10+H11</f>
        <v>473462780</v>
      </c>
      <c r="I12" s="105">
        <f>I10+I11</f>
        <v>520425472</v>
      </c>
      <c r="J12" s="104">
        <f>J10+J11</f>
        <v>566245210.88</v>
      </c>
      <c r="K12" s="106">
        <f t="shared" si="0"/>
        <v>119.0838940934289</v>
      </c>
      <c r="L12" s="106">
        <f t="shared" si="1"/>
        <v>108.80428444517027</v>
      </c>
    </row>
    <row r="13" spans="1:12" x14ac:dyDescent="0.2">
      <c r="A13" s="12"/>
      <c r="B13" s="152" t="s">
        <v>540</v>
      </c>
      <c r="C13" s="149"/>
      <c r="D13" s="149"/>
      <c r="E13" s="149"/>
      <c r="F13" s="149"/>
      <c r="G13" s="101">
        <f>IFERROR(VLOOKUP("3",[1]FP0002PRR!$A$3:$F$7,3,FALSE),0)</f>
        <v>460951287.29000002</v>
      </c>
      <c r="H13" s="102">
        <f>IFERROR(VLOOKUP("3",[1]FP0002PRR!$A$3:$F$7,4,FALSE),0)</f>
        <v>425631288</v>
      </c>
      <c r="I13" s="102">
        <f>IFERROR(VLOOKUP("3",[1]FP0002PRR!$A$3:$F$7,5,FALSE),0)</f>
        <v>461151759</v>
      </c>
      <c r="J13" s="101">
        <f>IFERROR(VLOOKUP("3",[1]FP0002PRR!$A$3:$F$7,6,FALSE),0)</f>
        <v>516468644.38</v>
      </c>
      <c r="K13" s="107">
        <f t="shared" si="0"/>
        <v>112.04408331656792</v>
      </c>
      <c r="L13" s="107">
        <f t="shared" si="1"/>
        <v>111.9953755570517</v>
      </c>
    </row>
    <row r="14" spans="1:12" x14ac:dyDescent="0.2">
      <c r="A14" s="12"/>
      <c r="B14" s="133" t="s">
        <v>541</v>
      </c>
      <c r="C14" s="134"/>
      <c r="D14" s="134"/>
      <c r="E14" s="134"/>
      <c r="F14" s="134"/>
      <c r="G14" s="101">
        <f>IFERROR(VLOOKUP("4",[1]FP0002PRR!$A$3:$F$7,3,FALSE),0)</f>
        <v>9848719.3499999996</v>
      </c>
      <c r="H14" s="102">
        <f>IFERROR(VLOOKUP("4",[1]FP0002PRR!$A$3:$F$7,4,FALSE),0)</f>
        <v>53657348</v>
      </c>
      <c r="I14" s="102">
        <f>IFERROR(VLOOKUP("4",[1]FP0002PRR!$A$3:$F$7,5,FALSE),0)</f>
        <v>65099569</v>
      </c>
      <c r="J14" s="101">
        <f>IFERROR(VLOOKUP("4",[1]FP0002PRR!$A$3:$F$7,6,FALSE),0)</f>
        <v>47928216.689999998</v>
      </c>
      <c r="K14" s="107">
        <f t="shared" si="0"/>
        <v>486.6441512520102</v>
      </c>
      <c r="L14" s="107">
        <f t="shared" si="1"/>
        <v>73.622940099649497</v>
      </c>
    </row>
    <row r="15" spans="1:12" x14ac:dyDescent="0.2">
      <c r="A15" s="12"/>
      <c r="B15" s="108" t="s">
        <v>542</v>
      </c>
      <c r="C15" s="109"/>
      <c r="D15" s="109"/>
      <c r="E15" s="109"/>
      <c r="F15" s="109"/>
      <c r="G15" s="104">
        <f>G13+G14</f>
        <v>470800006.64000005</v>
      </c>
      <c r="H15" s="105">
        <f>H13+H14</f>
        <v>479288636</v>
      </c>
      <c r="I15" s="105">
        <f>I13+I14</f>
        <v>526251328</v>
      </c>
      <c r="J15" s="104">
        <f>J13+J14</f>
        <v>564396861.06999993</v>
      </c>
      <c r="K15" s="106">
        <f t="shared" si="0"/>
        <v>119.8803851125621</v>
      </c>
      <c r="L15" s="106">
        <f t="shared" si="1"/>
        <v>107.24853906116887</v>
      </c>
    </row>
    <row r="16" spans="1:12" x14ac:dyDescent="0.2">
      <c r="A16" s="12"/>
      <c r="B16" s="141" t="s">
        <v>543</v>
      </c>
      <c r="C16" s="142"/>
      <c r="D16" s="142"/>
      <c r="E16" s="142"/>
      <c r="F16" s="142"/>
      <c r="G16" s="110">
        <f>G12-G15</f>
        <v>4701080.3799999356</v>
      </c>
      <c r="H16" s="111">
        <f>H12-H15</f>
        <v>-5825856</v>
      </c>
      <c r="I16" s="111">
        <f>I12-I15</f>
        <v>-5825856</v>
      </c>
      <c r="J16" s="110">
        <f>J12-J15</f>
        <v>1848349.810000062</v>
      </c>
      <c r="K16" s="106">
        <f t="shared" si="0"/>
        <v>39.317553851314649</v>
      </c>
      <c r="L16" s="106">
        <f t="shared" si="1"/>
        <v>-31.726664888388285</v>
      </c>
    </row>
    <row r="17" spans="1:12" ht="18" x14ac:dyDescent="0.2">
      <c r="A17" s="12"/>
      <c r="B17" s="87"/>
      <c r="C17" s="112"/>
      <c r="D17" s="112"/>
      <c r="E17" s="112"/>
      <c r="F17" s="112"/>
      <c r="G17" s="113"/>
      <c r="H17" s="114"/>
      <c r="I17" s="114"/>
      <c r="J17" s="113"/>
      <c r="K17" s="115"/>
      <c r="L17" s="115"/>
    </row>
    <row r="18" spans="1:12" ht="18" x14ac:dyDescent="0.2">
      <c r="A18" s="12"/>
      <c r="B18" s="143" t="s">
        <v>544</v>
      </c>
      <c r="C18" s="143"/>
      <c r="D18" s="143"/>
      <c r="E18" s="143"/>
      <c r="F18" s="143"/>
      <c r="G18" s="113"/>
      <c r="H18" s="114"/>
      <c r="I18" s="114"/>
      <c r="J18" s="113"/>
      <c r="K18" s="115"/>
      <c r="L18" s="115"/>
    </row>
    <row r="19" spans="1:12" ht="25.5" x14ac:dyDescent="0.2">
      <c r="A19" s="12"/>
      <c r="B19" s="144" t="s">
        <v>204</v>
      </c>
      <c r="C19" s="144"/>
      <c r="D19" s="144"/>
      <c r="E19" s="144"/>
      <c r="F19" s="144"/>
      <c r="G19" s="97" t="s">
        <v>553</v>
      </c>
      <c r="H19" s="116" t="s">
        <v>555</v>
      </c>
      <c r="I19" s="116" t="s">
        <v>556</v>
      </c>
      <c r="J19" s="117" t="s">
        <v>554</v>
      </c>
      <c r="K19" s="117" t="s">
        <v>534</v>
      </c>
      <c r="L19" s="117" t="s">
        <v>534</v>
      </c>
    </row>
    <row r="20" spans="1:12" x14ac:dyDescent="0.2">
      <c r="A20" s="12"/>
      <c r="B20" s="145">
        <v>1</v>
      </c>
      <c r="C20" s="146"/>
      <c r="D20" s="146"/>
      <c r="E20" s="146"/>
      <c r="F20" s="146"/>
      <c r="G20" s="99">
        <v>2</v>
      </c>
      <c r="H20" s="99">
        <v>3</v>
      </c>
      <c r="I20" s="99">
        <v>4</v>
      </c>
      <c r="J20" s="99">
        <v>5</v>
      </c>
      <c r="K20" s="100" t="s">
        <v>535</v>
      </c>
      <c r="L20" s="100" t="s">
        <v>536</v>
      </c>
    </row>
    <row r="21" spans="1:12" x14ac:dyDescent="0.2">
      <c r="A21" s="12"/>
      <c r="B21" s="135" t="s">
        <v>545</v>
      </c>
      <c r="C21" s="147"/>
      <c r="D21" s="147"/>
      <c r="E21" s="147"/>
      <c r="F21" s="147"/>
      <c r="G21" s="101">
        <f>IFERROR(VLOOKUP("8",[1]FP0005PRV2!$A$3:$F$8,3,FALSE),0)</f>
        <v>45683.19</v>
      </c>
      <c r="H21" s="102">
        <f>IFERROR(VLOOKUP("8",[1]FP0005PRV2!$A$3:$F$8,4,FALSE),0)</f>
        <v>0</v>
      </c>
      <c r="I21" s="102">
        <f>IFERROR(VLOOKUP("8",[1]FP0005PRV2!$A$3:$F$8,5,FALSE),0)</f>
        <v>0</v>
      </c>
      <c r="J21" s="101">
        <f>IFERROR(VLOOKUP("8",[1]FP0005PRV2!$A$3:$F$8,6,FALSE),0)</f>
        <v>0</v>
      </c>
      <c r="K21" s="118">
        <f t="shared" ref="K21:K26" si="2">IFERROR(J21/G21*100,"")</f>
        <v>0</v>
      </c>
      <c r="L21" s="118" t="str">
        <f t="shared" ref="L21:L26" si="3">IFERROR(J21/I21*100,"")</f>
        <v/>
      </c>
    </row>
    <row r="22" spans="1:12" x14ac:dyDescent="0.2">
      <c r="A22" s="12"/>
      <c r="B22" s="135" t="s">
        <v>546</v>
      </c>
      <c r="C22" s="136"/>
      <c r="D22" s="136"/>
      <c r="E22" s="136"/>
      <c r="F22" s="136"/>
      <c r="G22" s="101">
        <f>IFERROR(VLOOKUP("5",[1]FP0005PRV2!$A$3:$F$8,3,FALSE),0)</f>
        <v>244437.47</v>
      </c>
      <c r="H22" s="102">
        <f>IFERROR(VLOOKUP("5",[1]FP0005PRV2!$A$3:$F$8,4,FALSE),0)</f>
        <v>240000</v>
      </c>
      <c r="I22" s="102">
        <f>IFERROR(VLOOKUP("5",[1]FP0005PRV2!$A$3:$F$8,5,FALSE),0)</f>
        <v>240000</v>
      </c>
      <c r="J22" s="101">
        <f>IFERROR(VLOOKUP("5",[1]FP0005PRV2!$A$3:$F$8,6,FALSE),0)</f>
        <v>232038.39999999999</v>
      </c>
      <c r="K22" s="118">
        <f t="shared" si="2"/>
        <v>94.927508454411665</v>
      </c>
      <c r="L22" s="118">
        <f t="shared" si="3"/>
        <v>96.682666666666663</v>
      </c>
    </row>
    <row r="23" spans="1:12" x14ac:dyDescent="0.2">
      <c r="A23" s="12"/>
      <c r="B23" s="137" t="s">
        <v>547</v>
      </c>
      <c r="C23" s="138"/>
      <c r="D23" s="138"/>
      <c r="E23" s="138"/>
      <c r="F23" s="139"/>
      <c r="G23" s="104">
        <f>G21-G22</f>
        <v>-198754.28</v>
      </c>
      <c r="H23" s="105">
        <f>H21-H22</f>
        <v>-240000</v>
      </c>
      <c r="I23" s="105">
        <f>I21-I22</f>
        <v>-240000</v>
      </c>
      <c r="J23" s="104">
        <f>J21-J22</f>
        <v>-232038.39999999999</v>
      </c>
      <c r="K23" s="119">
        <f t="shared" si="2"/>
        <v>116.74636641787035</v>
      </c>
      <c r="L23" s="119">
        <f t="shared" si="3"/>
        <v>96.682666666666663</v>
      </c>
    </row>
    <row r="24" spans="1:12" x14ac:dyDescent="0.2">
      <c r="A24" s="12"/>
      <c r="B24" s="135" t="s">
        <v>548</v>
      </c>
      <c r="C24" s="136"/>
      <c r="D24" s="136"/>
      <c r="E24" s="136"/>
      <c r="F24" s="136"/>
      <c r="G24" s="101">
        <v>7669838</v>
      </c>
      <c r="H24" s="102">
        <v>12211939</v>
      </c>
      <c r="I24" s="102">
        <v>12211939</v>
      </c>
      <c r="J24" s="101">
        <v>12209451.869999999</v>
      </c>
      <c r="K24" s="118">
        <f t="shared" si="2"/>
        <v>159.18787163431611</v>
      </c>
      <c r="L24" s="118">
        <f t="shared" si="3"/>
        <v>99.979633619198381</v>
      </c>
    </row>
    <row r="25" spans="1:12" x14ac:dyDescent="0.2">
      <c r="A25" s="12"/>
      <c r="B25" s="135" t="s">
        <v>549</v>
      </c>
      <c r="C25" s="136"/>
      <c r="D25" s="136"/>
      <c r="E25" s="136"/>
      <c r="F25" s="136"/>
      <c r="G25" s="101">
        <v>-12172164.1</v>
      </c>
      <c r="H25" s="102">
        <v>-6146083</v>
      </c>
      <c r="I25" s="102">
        <v>-6146083</v>
      </c>
      <c r="J25" s="101">
        <v>-13825763.279999999</v>
      </c>
      <c r="K25" s="118">
        <f t="shared" si="2"/>
        <v>113.58508779880809</v>
      </c>
      <c r="L25" s="118">
        <f t="shared" si="3"/>
        <v>224.95243360690051</v>
      </c>
    </row>
    <row r="26" spans="1:12" x14ac:dyDescent="0.2">
      <c r="A26" s="12"/>
      <c r="B26" s="137" t="s">
        <v>550</v>
      </c>
      <c r="C26" s="138"/>
      <c r="D26" s="138"/>
      <c r="E26" s="138"/>
      <c r="F26" s="139"/>
      <c r="G26" s="104">
        <f>+G23+G24+G25</f>
        <v>-4701080.38</v>
      </c>
      <c r="H26" s="104">
        <f>+H23+H24+H25</f>
        <v>5825856</v>
      </c>
      <c r="I26" s="104">
        <f>+I23+I24+I25</f>
        <v>5825856</v>
      </c>
      <c r="J26" s="104">
        <f>+J23+J24+J25</f>
        <v>-1848349.8100000005</v>
      </c>
      <c r="K26" s="119">
        <f t="shared" si="2"/>
        <v>39.317553851312802</v>
      </c>
      <c r="L26" s="119">
        <f t="shared" si="3"/>
        <v>-31.726664888387223</v>
      </c>
    </row>
    <row r="27" spans="1:12" x14ac:dyDescent="0.2">
      <c r="A27" s="12"/>
      <c r="B27" s="140" t="s">
        <v>551</v>
      </c>
      <c r="C27" s="140"/>
      <c r="D27" s="140"/>
      <c r="E27" s="140"/>
      <c r="F27" s="140"/>
      <c r="G27" s="110">
        <f>+G16+G26</f>
        <v>-6.4261257648468018E-8</v>
      </c>
      <c r="H27" s="110">
        <f>+H16+H26</f>
        <v>0</v>
      </c>
      <c r="I27" s="110">
        <f>+I16+I26</f>
        <v>0</v>
      </c>
      <c r="J27" s="110">
        <f>+J16+J26</f>
        <v>6.1467289924621582E-8</v>
      </c>
      <c r="K27" s="106"/>
      <c r="L27" s="106"/>
    </row>
    <row r="28" spans="1:12" x14ac:dyDescent="0.2">
      <c r="A28" s="12"/>
      <c r="B28" s="12"/>
      <c r="C28" s="12"/>
      <c r="D28" s="12"/>
      <c r="E28" s="12"/>
      <c r="F28" s="12"/>
      <c r="G28" s="120"/>
      <c r="H28" s="121"/>
      <c r="I28" s="121"/>
      <c r="J28" s="120"/>
      <c r="K28" s="120"/>
      <c r="L28" s="120"/>
    </row>
    <row r="29" spans="1:12" ht="15" x14ac:dyDescent="0.2">
      <c r="A29" s="12"/>
      <c r="B29" s="122"/>
      <c r="C29" s="122"/>
      <c r="D29" s="122"/>
      <c r="E29" s="122"/>
      <c r="F29" s="122"/>
      <c r="G29" s="123"/>
      <c r="H29" s="124"/>
      <c r="I29" s="124"/>
      <c r="J29" s="123"/>
      <c r="K29" s="123"/>
      <c r="L29" s="123"/>
    </row>
    <row r="30" spans="1:12" ht="15" x14ac:dyDescent="0.2">
      <c r="A30" s="12"/>
      <c r="B30" s="122"/>
      <c r="C30" s="122"/>
      <c r="D30" s="122"/>
      <c r="E30" s="122"/>
      <c r="F30" s="122"/>
      <c r="G30" s="123"/>
      <c r="H30" s="124"/>
      <c r="I30" s="124"/>
      <c r="J30" s="123"/>
      <c r="K30" s="123"/>
      <c r="L30" s="123"/>
    </row>
    <row r="31" spans="1:12" ht="15" x14ac:dyDescent="0.2">
      <c r="A31" s="12"/>
      <c r="B31" s="122"/>
      <c r="C31" s="122"/>
      <c r="D31" s="122"/>
      <c r="E31" s="122"/>
      <c r="F31" s="122"/>
      <c r="G31" s="123"/>
      <c r="H31" s="124"/>
      <c r="I31" s="124"/>
      <c r="J31" s="123"/>
      <c r="K31" s="123"/>
      <c r="L31" s="123"/>
    </row>
    <row r="32" spans="1:12" ht="15" x14ac:dyDescent="0.2">
      <c r="A32" s="12"/>
      <c r="B32" s="122"/>
      <c r="C32" s="122"/>
      <c r="D32" s="122"/>
      <c r="E32" s="122"/>
      <c r="F32" s="122"/>
      <c r="G32" s="123"/>
      <c r="H32" s="124"/>
      <c r="I32" s="124"/>
      <c r="J32" s="123"/>
      <c r="K32" s="123"/>
      <c r="L32" s="123"/>
    </row>
    <row r="33" spans="1:12" ht="15" x14ac:dyDescent="0.2">
      <c r="A33" s="12"/>
      <c r="B33" s="122"/>
      <c r="C33" s="122"/>
      <c r="D33" s="122"/>
      <c r="E33" s="122"/>
      <c r="F33" s="122"/>
      <c r="G33" s="123"/>
      <c r="H33" s="124"/>
      <c r="I33" s="124"/>
      <c r="J33" s="123"/>
      <c r="K33" s="123"/>
      <c r="L33" s="123"/>
    </row>
    <row r="34" spans="1:12" ht="12.75" customHeight="1" x14ac:dyDescent="0.2">
      <c r="A34" s="12"/>
      <c r="B34" s="122"/>
      <c r="C34" s="122"/>
      <c r="D34" s="122"/>
      <c r="E34" s="122"/>
      <c r="F34" s="122"/>
      <c r="G34" s="123"/>
      <c r="H34" s="124"/>
      <c r="I34" s="124"/>
      <c r="J34" s="123"/>
      <c r="K34" s="123"/>
      <c r="L34" s="123"/>
    </row>
    <row r="35" spans="1:12" ht="12.75" customHeight="1" x14ac:dyDescent="0.2">
      <c r="A35" s="12"/>
      <c r="B35" s="122"/>
      <c r="C35" s="122"/>
      <c r="D35" s="122"/>
      <c r="E35" s="122"/>
      <c r="F35" s="122"/>
      <c r="G35" s="123"/>
      <c r="H35" s="124"/>
      <c r="I35" s="124"/>
      <c r="J35" s="123"/>
      <c r="K35" s="123"/>
      <c r="L35" s="123"/>
    </row>
    <row r="36" spans="1:12" ht="15" x14ac:dyDescent="0.2">
      <c r="B36" s="122"/>
      <c r="C36" s="122"/>
      <c r="D36" s="122"/>
      <c r="E36" s="122"/>
      <c r="F36" s="122"/>
      <c r="G36" s="123"/>
      <c r="H36" s="124"/>
      <c r="I36" s="124"/>
      <c r="J36" s="123"/>
      <c r="K36" s="123"/>
      <c r="L36" s="123"/>
    </row>
    <row r="37" spans="1:12" ht="15" x14ac:dyDescent="0.2">
      <c r="B37" s="122"/>
      <c r="C37" s="122"/>
      <c r="D37" s="122"/>
      <c r="E37" s="122"/>
      <c r="F37" s="122"/>
      <c r="G37" s="123"/>
      <c r="H37" s="124"/>
      <c r="I37" s="124"/>
      <c r="J37" s="123"/>
      <c r="K37" s="123"/>
      <c r="L37" s="123"/>
    </row>
    <row r="38" spans="1:12" ht="15" x14ac:dyDescent="0.2">
      <c r="B38" s="122"/>
      <c r="C38" s="122"/>
      <c r="D38" s="122"/>
      <c r="E38" s="122"/>
      <c r="F38" s="122"/>
      <c r="G38" s="123"/>
      <c r="H38" s="124"/>
      <c r="I38" s="124"/>
      <c r="J38" s="123"/>
      <c r="K38" s="123"/>
      <c r="L38" s="123"/>
    </row>
  </sheetData>
  <mergeCells count="22">
    <mergeCell ref="B10:F10"/>
    <mergeCell ref="B11:F11"/>
    <mergeCell ref="B12:F12"/>
    <mergeCell ref="B13:F13"/>
    <mergeCell ref="B9:F9"/>
    <mergeCell ref="B1:L1"/>
    <mergeCell ref="B3:L3"/>
    <mergeCell ref="B5:L5"/>
    <mergeCell ref="B7:F7"/>
    <mergeCell ref="B8:F8"/>
    <mergeCell ref="B14:F14"/>
    <mergeCell ref="B24:F24"/>
    <mergeCell ref="B25:F25"/>
    <mergeCell ref="B26:F26"/>
    <mergeCell ref="B27:F27"/>
    <mergeCell ref="B23:F23"/>
    <mergeCell ref="B22:F22"/>
    <mergeCell ref="B16:F16"/>
    <mergeCell ref="B18:F18"/>
    <mergeCell ref="B19:F19"/>
    <mergeCell ref="B20:F20"/>
    <mergeCell ref="B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44"/>
  <sheetViews>
    <sheetView workbookViewId="0">
      <selection activeCell="A6" sqref="A6:H6"/>
    </sheetView>
  </sheetViews>
  <sheetFormatPr defaultRowHeight="12.75" x14ac:dyDescent="0.2"/>
  <cols>
    <col min="1" max="1" width="19.28515625" customWidth="1"/>
    <col min="2" max="2" width="54.5703125" customWidth="1"/>
    <col min="3" max="3" width="16.28515625" customWidth="1"/>
    <col min="4" max="4" width="18.5703125" customWidth="1"/>
    <col min="5" max="5" width="18.7109375" customWidth="1"/>
    <col min="6" max="6" width="16.28515625" customWidth="1"/>
    <col min="7" max="8" width="11.7109375" customWidth="1"/>
    <col min="10" max="10" width="10" bestFit="1" customWidth="1"/>
    <col min="11" max="11" width="11.7109375" bestFit="1" customWidth="1"/>
  </cols>
  <sheetData>
    <row r="1" spans="1:15" ht="18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5" ht="15.75" x14ac:dyDescent="0.2">
      <c r="A2" s="157" t="s">
        <v>415</v>
      </c>
      <c r="B2" s="157"/>
      <c r="C2" s="157"/>
      <c r="D2" s="157"/>
      <c r="E2" s="157"/>
      <c r="F2" s="157"/>
      <c r="G2" s="157"/>
      <c r="H2" s="157"/>
      <c r="I2" s="67"/>
      <c r="J2" s="67"/>
      <c r="K2" s="67"/>
    </row>
    <row r="3" spans="1:15" ht="12" customHeight="1" x14ac:dyDescent="0.2">
      <c r="A3" s="17"/>
      <c r="B3" s="17"/>
      <c r="C3" s="17"/>
      <c r="D3" s="17"/>
      <c r="E3" s="17"/>
      <c r="F3" s="17"/>
      <c r="G3" s="17"/>
      <c r="H3" s="17"/>
      <c r="I3" s="18"/>
      <c r="J3" s="18"/>
      <c r="K3" s="18"/>
    </row>
    <row r="4" spans="1:15" ht="15.75" customHeight="1" x14ac:dyDescent="0.2">
      <c r="A4" s="157" t="s">
        <v>416</v>
      </c>
      <c r="B4" s="157"/>
      <c r="C4" s="157"/>
      <c r="D4" s="157"/>
      <c r="E4" s="157"/>
      <c r="F4" s="157"/>
      <c r="G4" s="157"/>
      <c r="H4" s="157"/>
      <c r="I4" s="67"/>
      <c r="J4" s="67"/>
      <c r="K4" s="67"/>
    </row>
    <row r="5" spans="1:15" ht="12" customHeight="1" x14ac:dyDescent="0.2">
      <c r="A5" s="17"/>
      <c r="B5" s="17"/>
      <c r="C5" s="17"/>
      <c r="D5" s="17"/>
      <c r="E5" s="17"/>
      <c r="F5" s="17"/>
      <c r="G5" s="17"/>
      <c r="H5" s="17"/>
      <c r="I5" s="18"/>
      <c r="J5" s="18"/>
      <c r="K5" s="18"/>
    </row>
    <row r="6" spans="1:15" ht="15.75" customHeight="1" x14ac:dyDescent="0.2">
      <c r="A6" s="157" t="s">
        <v>417</v>
      </c>
      <c r="B6" s="157"/>
      <c r="C6" s="157"/>
      <c r="D6" s="157"/>
      <c r="E6" s="157"/>
      <c r="F6" s="157"/>
      <c r="G6" s="157"/>
      <c r="H6" s="157"/>
      <c r="I6" s="67"/>
      <c r="J6" s="67"/>
      <c r="K6" s="67"/>
    </row>
    <row r="7" spans="1:15" ht="18" x14ac:dyDescent="0.2">
      <c r="A7" s="17"/>
      <c r="B7" s="17"/>
      <c r="C7" s="17"/>
      <c r="D7" s="17"/>
      <c r="E7" s="17"/>
      <c r="F7" s="17"/>
      <c r="G7" s="17"/>
      <c r="H7" s="17"/>
      <c r="I7" s="18"/>
      <c r="J7" s="18"/>
      <c r="K7" s="18"/>
    </row>
    <row r="8" spans="1:15" ht="57" x14ac:dyDescent="0.2">
      <c r="A8" s="155" t="s">
        <v>204</v>
      </c>
      <c r="B8" s="155"/>
      <c r="C8" s="69" t="s">
        <v>387</v>
      </c>
      <c r="D8" s="69" t="s">
        <v>380</v>
      </c>
      <c r="E8" s="69" t="s">
        <v>381</v>
      </c>
      <c r="F8" s="69" t="s">
        <v>388</v>
      </c>
      <c r="G8" s="69" t="s">
        <v>382</v>
      </c>
      <c r="H8" s="69" t="s">
        <v>383</v>
      </c>
    </row>
    <row r="9" spans="1:15" x14ac:dyDescent="0.2">
      <c r="A9" s="156">
        <v>1</v>
      </c>
      <c r="B9" s="156"/>
      <c r="C9" s="21">
        <v>2</v>
      </c>
      <c r="D9" s="21">
        <v>3</v>
      </c>
      <c r="E9" s="21">
        <v>4.3333333333333304</v>
      </c>
      <c r="F9" s="21">
        <v>5.0833333333333304</v>
      </c>
      <c r="G9" s="21">
        <v>6</v>
      </c>
      <c r="H9" s="21">
        <v>7</v>
      </c>
    </row>
    <row r="10" spans="1:15" s="10" customFormat="1" x14ac:dyDescent="0.2">
      <c r="A10" s="83"/>
      <c r="B10" s="84" t="s">
        <v>456</v>
      </c>
      <c r="C10" s="130">
        <f>+C11+C46</f>
        <v>475501087.02000004</v>
      </c>
      <c r="D10" s="130">
        <f>+D11+D46</f>
        <v>473462780</v>
      </c>
      <c r="E10" s="130">
        <f t="shared" ref="E10:F10" si="0">+E11+E46</f>
        <v>520425472</v>
      </c>
      <c r="F10" s="130">
        <f t="shared" si="0"/>
        <v>566245210.88</v>
      </c>
      <c r="G10" s="130">
        <f>+F10/C10*100</f>
        <v>119.0838940934289</v>
      </c>
      <c r="H10" s="130">
        <f>+F10/E10*100</f>
        <v>108.80428444517027</v>
      </c>
      <c r="I10" s="82"/>
      <c r="J10" s="82"/>
      <c r="K10" s="129"/>
      <c r="L10" s="82"/>
      <c r="M10" s="81"/>
      <c r="N10" s="81"/>
      <c r="O10" s="81"/>
    </row>
    <row r="11" spans="1:15" s="8" customFormat="1" x14ac:dyDescent="0.2">
      <c r="A11" s="38" t="s">
        <v>157</v>
      </c>
      <c r="B11" s="35" t="s">
        <v>457</v>
      </c>
      <c r="C11" s="70">
        <f>+C12+C24+C28+C31+C37+C43</f>
        <v>475492516.80000001</v>
      </c>
      <c r="D11" s="70">
        <f t="shared" ref="D11:E11" si="1">+D12+D24+D28+D31+D37+D43</f>
        <v>473438890</v>
      </c>
      <c r="E11" s="70">
        <f t="shared" si="1"/>
        <v>520401582</v>
      </c>
      <c r="F11" s="70">
        <f>+F12+F24+F28+F31+F37+F43</f>
        <v>566232915.37</v>
      </c>
      <c r="G11" s="70">
        <f>F11/C11*100</f>
        <v>119.0834546000157</v>
      </c>
      <c r="H11" s="70">
        <f>+F11/E11*100</f>
        <v>108.80691661117972</v>
      </c>
      <c r="I11" s="14"/>
      <c r="J11" s="14"/>
      <c r="K11" s="14"/>
      <c r="L11" s="14"/>
      <c r="M11" s="13"/>
      <c r="N11" s="13"/>
      <c r="O11" s="13"/>
    </row>
    <row r="12" spans="1:15" s="8" customFormat="1" ht="25.5" x14ac:dyDescent="0.2">
      <c r="A12" s="71" t="s">
        <v>418</v>
      </c>
      <c r="B12" s="72" t="s">
        <v>458</v>
      </c>
      <c r="C12" s="31">
        <v>2919134.02</v>
      </c>
      <c r="D12" s="30">
        <v>36227350</v>
      </c>
      <c r="E12" s="30">
        <v>32003878</v>
      </c>
      <c r="F12" s="31">
        <v>48138335.07</v>
      </c>
      <c r="G12" s="31">
        <f>F12/C12*100</f>
        <v>1649.0621787210716</v>
      </c>
      <c r="H12" s="31">
        <f>+F12/E12*100</f>
        <v>150.41406878878865</v>
      </c>
      <c r="I12" s="19"/>
      <c r="J12" s="19"/>
      <c r="K12" s="19"/>
      <c r="L12" s="19"/>
      <c r="M12" s="20"/>
      <c r="N12" s="20"/>
      <c r="O12" s="20"/>
    </row>
    <row r="13" spans="1:15" s="8" customFormat="1" x14ac:dyDescent="0.2">
      <c r="A13" s="75" t="s">
        <v>419</v>
      </c>
      <c r="B13" s="37" t="s">
        <v>459</v>
      </c>
      <c r="C13" s="31">
        <v>421301.68</v>
      </c>
      <c r="D13" s="34"/>
      <c r="E13" s="34"/>
      <c r="F13" s="31">
        <v>15849131.77</v>
      </c>
      <c r="G13" s="31">
        <f t="shared" ref="G13:G17" si="2">F13/C13*100</f>
        <v>3761.9436433294068</v>
      </c>
      <c r="H13" s="34"/>
      <c r="I13" s="19"/>
      <c r="J13" s="19"/>
      <c r="K13" s="19"/>
      <c r="L13" s="19"/>
      <c r="M13" s="20"/>
      <c r="N13" s="20"/>
      <c r="O13" s="20"/>
    </row>
    <row r="14" spans="1:15" s="8" customFormat="1" x14ac:dyDescent="0.2">
      <c r="A14" s="40" t="s">
        <v>420</v>
      </c>
      <c r="B14" s="37" t="s">
        <v>460</v>
      </c>
      <c r="C14" s="31">
        <v>16628.13</v>
      </c>
      <c r="D14" s="34"/>
      <c r="E14" s="34"/>
      <c r="F14" s="31">
        <v>209672.9</v>
      </c>
      <c r="G14" s="31">
        <f t="shared" si="2"/>
        <v>1260.9529754698815</v>
      </c>
      <c r="H14" s="34"/>
      <c r="I14" s="19"/>
      <c r="J14" s="19"/>
      <c r="K14" s="19"/>
      <c r="L14" s="19"/>
      <c r="M14" s="20"/>
      <c r="N14" s="20"/>
      <c r="O14" s="20"/>
    </row>
    <row r="15" spans="1:15" s="8" customFormat="1" x14ac:dyDescent="0.2">
      <c r="A15" s="40" t="s">
        <v>421</v>
      </c>
      <c r="B15" s="37" t="s">
        <v>461</v>
      </c>
      <c r="C15" s="31">
        <v>404673.55</v>
      </c>
      <c r="D15" s="34"/>
      <c r="E15" s="34"/>
      <c r="F15" s="31">
        <v>15639458.869999999</v>
      </c>
      <c r="G15" s="31">
        <f t="shared" si="2"/>
        <v>3864.7099297693167</v>
      </c>
      <c r="H15" s="34"/>
      <c r="I15" s="19"/>
      <c r="J15" s="19"/>
      <c r="K15" s="19"/>
      <c r="L15" s="19"/>
      <c r="M15" s="20"/>
      <c r="N15" s="20"/>
      <c r="O15" s="20"/>
    </row>
    <row r="16" spans="1:15" s="8" customFormat="1" x14ac:dyDescent="0.2">
      <c r="A16" s="75" t="s">
        <v>422</v>
      </c>
      <c r="B16" s="37" t="s">
        <v>462</v>
      </c>
      <c r="C16" s="31">
        <v>2322425.69</v>
      </c>
      <c r="D16" s="34"/>
      <c r="E16" s="34"/>
      <c r="F16" s="31">
        <v>32289203.300000001</v>
      </c>
      <c r="G16" s="31">
        <f t="shared" si="2"/>
        <v>1390.3223443932882</v>
      </c>
      <c r="H16" s="34"/>
      <c r="I16" s="19"/>
      <c r="J16" s="19"/>
      <c r="K16" s="19"/>
      <c r="L16" s="19"/>
      <c r="M16" s="20"/>
      <c r="N16" s="20"/>
      <c r="O16" s="20"/>
    </row>
    <row r="17" spans="1:15" s="8" customFormat="1" x14ac:dyDescent="0.2">
      <c r="A17" s="40" t="s">
        <v>423</v>
      </c>
      <c r="B17" s="37" t="s">
        <v>463</v>
      </c>
      <c r="C17" s="31">
        <v>2322425.69</v>
      </c>
      <c r="D17" s="34"/>
      <c r="E17" s="34"/>
      <c r="F17" s="31">
        <v>32289203.300000001</v>
      </c>
      <c r="G17" s="31">
        <f t="shared" si="2"/>
        <v>1390.3223443932882</v>
      </c>
      <c r="H17" s="34"/>
      <c r="I17" s="19"/>
      <c r="J17" s="19"/>
      <c r="K17" s="19"/>
      <c r="L17" s="19"/>
      <c r="M17" s="20"/>
      <c r="N17" s="20"/>
      <c r="O17" s="20"/>
    </row>
    <row r="18" spans="1:15" s="8" customFormat="1" x14ac:dyDescent="0.2">
      <c r="A18" s="75" t="s">
        <v>424</v>
      </c>
      <c r="B18" s="37" t="s">
        <v>464</v>
      </c>
      <c r="C18" s="31">
        <v>8269.44</v>
      </c>
      <c r="D18" s="34"/>
      <c r="E18" s="34"/>
      <c r="F18" s="34"/>
      <c r="G18" s="34"/>
      <c r="H18" s="34"/>
      <c r="I18" s="19"/>
      <c r="J18" s="19"/>
      <c r="K18" s="19"/>
      <c r="L18" s="19"/>
      <c r="M18" s="20"/>
      <c r="N18" s="20"/>
      <c r="O18" s="20"/>
    </row>
    <row r="19" spans="1:15" s="8" customFormat="1" ht="25.5" x14ac:dyDescent="0.2">
      <c r="A19" s="40" t="s">
        <v>425</v>
      </c>
      <c r="B19" s="37" t="s">
        <v>465</v>
      </c>
      <c r="C19" s="31">
        <v>8269.44</v>
      </c>
      <c r="D19" s="34"/>
      <c r="E19" s="34"/>
      <c r="F19" s="34"/>
      <c r="G19" s="34"/>
      <c r="H19" s="34"/>
      <c r="I19" s="19"/>
      <c r="J19" s="19"/>
      <c r="K19" s="19"/>
      <c r="L19" s="19"/>
      <c r="M19" s="20"/>
      <c r="N19" s="20"/>
      <c r="O19" s="20"/>
    </row>
    <row r="20" spans="1:15" s="8" customFormat="1" x14ac:dyDescent="0.2">
      <c r="A20" s="75" t="s">
        <v>426</v>
      </c>
      <c r="B20" s="37" t="s">
        <v>466</v>
      </c>
      <c r="C20" s="31">
        <v>167137.21</v>
      </c>
      <c r="D20" s="34"/>
      <c r="E20" s="34"/>
      <c r="F20" s="34"/>
      <c r="G20" s="34"/>
      <c r="H20" s="34"/>
      <c r="I20" s="19"/>
      <c r="J20" s="19"/>
      <c r="K20" s="19"/>
      <c r="L20" s="19"/>
      <c r="M20" s="20"/>
      <c r="N20" s="20"/>
      <c r="O20" s="20"/>
    </row>
    <row r="21" spans="1:15" s="8" customFormat="1" x14ac:dyDescent="0.2">
      <c r="A21" s="40" t="s">
        <v>427</v>
      </c>
      <c r="B21" s="37" t="s">
        <v>467</v>
      </c>
      <c r="C21" s="31">
        <v>14837.03</v>
      </c>
      <c r="D21" s="34"/>
      <c r="E21" s="34"/>
      <c r="F21" s="34"/>
      <c r="G21" s="34"/>
      <c r="H21" s="34"/>
      <c r="I21" s="19"/>
      <c r="J21" s="19"/>
      <c r="K21" s="19"/>
      <c r="L21" s="19"/>
      <c r="M21" s="20"/>
      <c r="N21" s="20"/>
      <c r="O21" s="20"/>
    </row>
    <row r="22" spans="1:15" s="8" customFormat="1" x14ac:dyDescent="0.2">
      <c r="A22" s="40" t="s">
        <v>428</v>
      </c>
      <c r="B22" s="37" t="s">
        <v>468</v>
      </c>
      <c r="C22" s="31">
        <v>149437.59</v>
      </c>
      <c r="D22" s="34"/>
      <c r="E22" s="34"/>
      <c r="F22" s="34"/>
      <c r="G22" s="34"/>
      <c r="H22" s="34"/>
      <c r="I22" s="19"/>
      <c r="J22" s="19"/>
      <c r="K22" s="19"/>
      <c r="L22" s="19"/>
      <c r="M22" s="20"/>
      <c r="N22" s="20"/>
      <c r="O22" s="20"/>
    </row>
    <row r="23" spans="1:15" s="8" customFormat="1" ht="25.5" x14ac:dyDescent="0.2">
      <c r="A23" s="40" t="s">
        <v>429</v>
      </c>
      <c r="B23" s="37" t="s">
        <v>469</v>
      </c>
      <c r="C23" s="31">
        <v>2862.59</v>
      </c>
      <c r="D23" s="34"/>
      <c r="E23" s="34"/>
      <c r="F23" s="34"/>
      <c r="G23" s="34"/>
      <c r="H23" s="34"/>
      <c r="I23" s="19"/>
      <c r="J23" s="19"/>
      <c r="K23" s="19"/>
      <c r="L23" s="19"/>
      <c r="M23" s="20"/>
      <c r="N23" s="20"/>
      <c r="O23" s="20"/>
    </row>
    <row r="24" spans="1:15" s="8" customFormat="1" x14ac:dyDescent="0.2">
      <c r="A24" s="71" t="s">
        <v>430</v>
      </c>
      <c r="B24" s="72" t="s">
        <v>470</v>
      </c>
      <c r="C24" s="31">
        <v>343232.95</v>
      </c>
      <c r="D24" s="30">
        <v>10000</v>
      </c>
      <c r="E24" s="30">
        <v>10000</v>
      </c>
      <c r="F24" s="31">
        <v>10566.25</v>
      </c>
      <c r="G24" s="31">
        <f>+F24/C24*100</f>
        <v>3.0784486163114586</v>
      </c>
      <c r="H24" s="31">
        <f>+F24/E24*100</f>
        <v>105.66249999999999</v>
      </c>
      <c r="I24" s="19"/>
      <c r="J24" s="19"/>
      <c r="K24" s="19"/>
      <c r="L24" s="19"/>
      <c r="M24" s="20"/>
      <c r="N24" s="20"/>
      <c r="O24" s="20"/>
    </row>
    <row r="25" spans="1:15" s="8" customFormat="1" x14ac:dyDescent="0.2">
      <c r="A25" s="75" t="s">
        <v>431</v>
      </c>
      <c r="B25" s="37" t="s">
        <v>471</v>
      </c>
      <c r="C25" s="31">
        <v>343232.95</v>
      </c>
      <c r="D25" s="34"/>
      <c r="E25" s="34"/>
      <c r="F25" s="31">
        <v>10566.25</v>
      </c>
      <c r="G25" s="31">
        <f t="shared" ref="G25:G26" si="3">+F25/C25*100</f>
        <v>3.0784486163114586</v>
      </c>
      <c r="H25" s="34"/>
      <c r="I25" s="19"/>
      <c r="J25" s="19"/>
      <c r="K25" s="19"/>
      <c r="L25" s="19"/>
      <c r="M25" s="20"/>
      <c r="N25" s="20"/>
      <c r="O25" s="20"/>
    </row>
    <row r="26" spans="1:15" s="8" customFormat="1" x14ac:dyDescent="0.2">
      <c r="A26" s="40" t="s">
        <v>432</v>
      </c>
      <c r="B26" s="37" t="s">
        <v>472</v>
      </c>
      <c r="C26" s="31">
        <v>9745.66</v>
      </c>
      <c r="D26" s="34"/>
      <c r="E26" s="34"/>
      <c r="F26" s="31">
        <v>10566.25</v>
      </c>
      <c r="G26" s="31">
        <f t="shared" si="3"/>
        <v>108.42005569658699</v>
      </c>
      <c r="H26" s="34"/>
      <c r="I26" s="19"/>
      <c r="J26" s="19"/>
      <c r="K26" s="19"/>
      <c r="L26" s="19"/>
      <c r="M26" s="20"/>
      <c r="N26" s="20"/>
      <c r="O26" s="20"/>
    </row>
    <row r="27" spans="1:15" s="8" customFormat="1" x14ac:dyDescent="0.2">
      <c r="A27" s="40" t="s">
        <v>433</v>
      </c>
      <c r="B27" s="37" t="s">
        <v>473</v>
      </c>
      <c r="C27" s="31">
        <v>333487.28999999998</v>
      </c>
      <c r="D27" s="34"/>
      <c r="E27" s="34"/>
      <c r="F27" s="34"/>
      <c r="G27" s="34"/>
      <c r="H27" s="34"/>
      <c r="I27" s="19"/>
      <c r="J27" s="19"/>
      <c r="K27" s="19"/>
      <c r="L27" s="19"/>
      <c r="M27" s="20"/>
      <c r="N27" s="20"/>
      <c r="O27" s="20"/>
    </row>
    <row r="28" spans="1:15" s="8" customFormat="1" ht="25.5" x14ac:dyDescent="0.2">
      <c r="A28" s="71" t="s">
        <v>434</v>
      </c>
      <c r="B28" s="72" t="s">
        <v>474</v>
      </c>
      <c r="C28" s="31">
        <v>15842120.75</v>
      </c>
      <c r="D28" s="30">
        <v>16785241</v>
      </c>
      <c r="E28" s="30">
        <v>16785241</v>
      </c>
      <c r="F28" s="31">
        <v>19224972.890000001</v>
      </c>
      <c r="G28" s="31">
        <f>+F28/C28*100</f>
        <v>121.35353083961313</v>
      </c>
      <c r="H28" s="31">
        <f>+F28/E28*100</f>
        <v>114.53498278636572</v>
      </c>
      <c r="I28" s="19"/>
      <c r="J28" s="19"/>
      <c r="K28" s="19"/>
      <c r="L28" s="19"/>
      <c r="M28" s="20"/>
      <c r="N28" s="20"/>
      <c r="O28" s="20"/>
    </row>
    <row r="29" spans="1:15" s="8" customFormat="1" x14ac:dyDescent="0.2">
      <c r="A29" s="75" t="s">
        <v>435</v>
      </c>
      <c r="B29" s="37" t="s">
        <v>475</v>
      </c>
      <c r="C29" s="31">
        <v>15842120.75</v>
      </c>
      <c r="D29" s="34"/>
      <c r="E29" s="34"/>
      <c r="F29" s="31">
        <v>19224972.890000001</v>
      </c>
      <c r="G29" s="31">
        <f t="shared" ref="G29:G45" si="4">+F29/C29*100</f>
        <v>121.35353083961313</v>
      </c>
      <c r="H29" s="34"/>
      <c r="I29" s="19"/>
      <c r="J29" s="19"/>
      <c r="K29" s="19"/>
      <c r="L29" s="19"/>
      <c r="M29" s="20"/>
      <c r="N29" s="20"/>
      <c r="O29" s="20"/>
    </row>
    <row r="30" spans="1:15" s="8" customFormat="1" x14ac:dyDescent="0.2">
      <c r="A30" s="40" t="s">
        <v>436</v>
      </c>
      <c r="B30" s="37" t="s">
        <v>476</v>
      </c>
      <c r="C30" s="31">
        <v>15842120.75</v>
      </c>
      <c r="D30" s="30"/>
      <c r="E30" s="30"/>
      <c r="F30" s="31">
        <v>19224972.890000001</v>
      </c>
      <c r="G30" s="31">
        <f t="shared" si="4"/>
        <v>121.35353083961313</v>
      </c>
      <c r="H30" s="31"/>
      <c r="I30" s="20"/>
      <c r="J30" s="20"/>
      <c r="K30" s="20"/>
      <c r="L30" s="20"/>
      <c r="M30" s="20"/>
      <c r="N30" s="20"/>
      <c r="O30" s="20"/>
    </row>
    <row r="31" spans="1:15" s="8" customFormat="1" ht="25.5" x14ac:dyDescent="0.2">
      <c r="A31" s="71" t="s">
        <v>437</v>
      </c>
      <c r="B31" s="72" t="s">
        <v>477</v>
      </c>
      <c r="C31" s="31">
        <v>12373854.23</v>
      </c>
      <c r="D31" s="30">
        <v>11904138</v>
      </c>
      <c r="E31" s="30">
        <v>11904138</v>
      </c>
      <c r="F31" s="31">
        <v>14538334</v>
      </c>
      <c r="G31" s="31">
        <f t="shared" si="4"/>
        <v>117.49236519008193</v>
      </c>
      <c r="H31" s="31">
        <f>+F31/E31*100</f>
        <v>122.12840610550717</v>
      </c>
      <c r="I31" s="20"/>
      <c r="J31" s="20"/>
      <c r="K31" s="20"/>
      <c r="L31" s="20"/>
      <c r="M31" s="20"/>
      <c r="N31" s="20"/>
      <c r="O31" s="20"/>
    </row>
    <row r="32" spans="1:15" s="8" customFormat="1" x14ac:dyDescent="0.2">
      <c r="A32" s="75" t="s">
        <v>438</v>
      </c>
      <c r="B32" s="37" t="s">
        <v>478</v>
      </c>
      <c r="C32" s="31">
        <v>12098145.449999999</v>
      </c>
      <c r="D32" s="30"/>
      <c r="E32" s="30"/>
      <c r="F32" s="31">
        <v>14468282.439999999</v>
      </c>
      <c r="G32" s="31">
        <f t="shared" si="4"/>
        <v>119.5909116797732</v>
      </c>
      <c r="H32" s="31"/>
      <c r="I32" s="20"/>
      <c r="J32" s="20"/>
      <c r="K32" s="20"/>
      <c r="L32" s="20"/>
      <c r="M32" s="20"/>
      <c r="N32" s="20"/>
      <c r="O32" s="20"/>
    </row>
    <row r="33" spans="1:15" s="8" customFormat="1" x14ac:dyDescent="0.2">
      <c r="A33" s="40" t="s">
        <v>439</v>
      </c>
      <c r="B33" s="37" t="s">
        <v>479</v>
      </c>
      <c r="C33" s="31">
        <v>12098145.449999999</v>
      </c>
      <c r="D33" s="30"/>
      <c r="E33" s="30"/>
      <c r="F33" s="31">
        <v>14468282.439999999</v>
      </c>
      <c r="G33" s="31">
        <f t="shared" si="4"/>
        <v>119.5909116797732</v>
      </c>
      <c r="H33" s="31"/>
      <c r="I33" s="20"/>
      <c r="J33" s="20"/>
      <c r="K33" s="20"/>
      <c r="L33" s="20"/>
      <c r="M33" s="20"/>
      <c r="N33" s="20"/>
      <c r="O33" s="20"/>
    </row>
    <row r="34" spans="1:15" s="8" customFormat="1" x14ac:dyDescent="0.2">
      <c r="A34" s="75" t="s">
        <v>440</v>
      </c>
      <c r="B34" s="37" t="s">
        <v>480</v>
      </c>
      <c r="C34" s="31">
        <v>275708.78000000003</v>
      </c>
      <c r="D34" s="30"/>
      <c r="E34" s="30"/>
      <c r="F34" s="31">
        <v>70051.56</v>
      </c>
      <c r="G34" s="31">
        <f t="shared" si="4"/>
        <v>25.407808920702486</v>
      </c>
      <c r="H34" s="31"/>
      <c r="I34" s="20"/>
      <c r="J34" s="20"/>
      <c r="K34" s="20"/>
      <c r="L34" s="20"/>
      <c r="M34" s="20"/>
      <c r="N34" s="20"/>
      <c r="O34" s="20"/>
    </row>
    <row r="35" spans="1:15" s="8" customFormat="1" x14ac:dyDescent="0.2">
      <c r="A35" s="40" t="s">
        <v>441</v>
      </c>
      <c r="B35" s="37" t="s">
        <v>481</v>
      </c>
      <c r="C35" s="31">
        <v>203792.39</v>
      </c>
      <c r="D35" s="30"/>
      <c r="E35" s="30"/>
      <c r="F35" s="31">
        <v>40283.74</v>
      </c>
      <c r="G35" s="31">
        <f t="shared" si="4"/>
        <v>19.767048220004678</v>
      </c>
      <c r="H35" s="31"/>
      <c r="I35" s="20"/>
      <c r="J35" s="20"/>
      <c r="K35" s="20"/>
      <c r="L35" s="20"/>
      <c r="M35" s="20"/>
      <c r="N35" s="20"/>
      <c r="O35" s="20"/>
    </row>
    <row r="36" spans="1:15" s="8" customFormat="1" x14ac:dyDescent="0.2">
      <c r="A36" s="40" t="s">
        <v>442</v>
      </c>
      <c r="B36" s="37" t="s">
        <v>482</v>
      </c>
      <c r="C36" s="31">
        <v>71916.39</v>
      </c>
      <c r="D36" s="30"/>
      <c r="E36" s="30"/>
      <c r="F36" s="31">
        <v>29767.82</v>
      </c>
      <c r="G36" s="31">
        <f t="shared" si="4"/>
        <v>41.392261207771966</v>
      </c>
      <c r="H36" s="31"/>
      <c r="I36" s="20"/>
      <c r="J36" s="20"/>
      <c r="K36" s="20"/>
      <c r="L36" s="20"/>
      <c r="M36" s="20"/>
      <c r="N36" s="20"/>
      <c r="O36" s="20"/>
    </row>
    <row r="37" spans="1:15" s="8" customFormat="1" x14ac:dyDescent="0.2">
      <c r="A37" s="71" t="s">
        <v>443</v>
      </c>
      <c r="B37" s="72" t="s">
        <v>483</v>
      </c>
      <c r="C37" s="31">
        <f>+C38+C41</f>
        <v>443870572.87</v>
      </c>
      <c r="D37" s="30">
        <v>408439061</v>
      </c>
      <c r="E37" s="30">
        <v>459625225</v>
      </c>
      <c r="F37" s="31">
        <f>+F38+F41</f>
        <v>484271140.90999997</v>
      </c>
      <c r="G37" s="31">
        <f t="shared" si="4"/>
        <v>109.10188025729572</v>
      </c>
      <c r="H37" s="31">
        <f>+F37/E37*100</f>
        <v>105.36217652327502</v>
      </c>
      <c r="I37" s="20"/>
      <c r="J37" s="20"/>
      <c r="K37" s="20"/>
      <c r="L37" s="20"/>
      <c r="M37" s="20"/>
      <c r="N37" s="20"/>
      <c r="O37" s="20"/>
    </row>
    <row r="38" spans="1:15" s="8" customFormat="1" x14ac:dyDescent="0.2">
      <c r="A38" s="75">
        <v>671</v>
      </c>
      <c r="B38" s="37" t="s">
        <v>483</v>
      </c>
      <c r="C38" s="31">
        <v>75046895.469999999</v>
      </c>
      <c r="D38" s="30"/>
      <c r="E38" s="30"/>
      <c r="F38" s="31">
        <v>60593795.659999996</v>
      </c>
      <c r="G38" s="31">
        <f t="shared" si="4"/>
        <v>80.741242233294471</v>
      </c>
      <c r="H38" s="31"/>
      <c r="I38" s="20"/>
      <c r="J38" s="20"/>
      <c r="K38" s="20"/>
      <c r="L38" s="20"/>
      <c r="M38" s="20"/>
      <c r="N38" s="20"/>
      <c r="O38" s="20"/>
    </row>
    <row r="39" spans="1:15" s="8" customFormat="1" x14ac:dyDescent="0.2">
      <c r="A39" s="40">
        <v>6711</v>
      </c>
      <c r="B39" s="37" t="s">
        <v>552</v>
      </c>
      <c r="C39" s="31">
        <v>69082924.140000001</v>
      </c>
      <c r="D39" s="30"/>
      <c r="E39" s="30"/>
      <c r="F39" s="31">
        <v>35876771.770000003</v>
      </c>
      <c r="G39" s="31">
        <f t="shared" si="4"/>
        <v>51.932908481543038</v>
      </c>
      <c r="H39" s="31"/>
      <c r="I39" s="20"/>
      <c r="J39" s="20"/>
      <c r="K39" s="20"/>
      <c r="L39" s="20"/>
      <c r="M39" s="20"/>
      <c r="N39" s="20"/>
      <c r="O39" s="20"/>
    </row>
    <row r="40" spans="1:15" s="8" customFormat="1" x14ac:dyDescent="0.2">
      <c r="A40" s="40">
        <v>6712</v>
      </c>
      <c r="B40" s="37" t="s">
        <v>552</v>
      </c>
      <c r="C40" s="31">
        <v>5963971.3300000001</v>
      </c>
      <c r="D40" s="30"/>
      <c r="E40" s="30"/>
      <c r="F40" s="31">
        <v>24717023.890000001</v>
      </c>
      <c r="G40" s="31">
        <f t="shared" si="4"/>
        <v>414.43901256983412</v>
      </c>
      <c r="H40" s="31"/>
      <c r="I40" s="20"/>
      <c r="J40" s="20"/>
      <c r="K40" s="20"/>
      <c r="L40" s="20"/>
      <c r="M40" s="20"/>
      <c r="N40" s="20"/>
      <c r="O40" s="20"/>
    </row>
    <row r="41" spans="1:15" s="8" customFormat="1" x14ac:dyDescent="0.2">
      <c r="A41" s="75" t="s">
        <v>444</v>
      </c>
      <c r="B41" s="37" t="s">
        <v>484</v>
      </c>
      <c r="C41" s="31">
        <v>368823677.39999998</v>
      </c>
      <c r="D41" s="30"/>
      <c r="E41" s="30"/>
      <c r="F41" s="31">
        <v>423677345.25</v>
      </c>
      <c r="G41" s="31">
        <f t="shared" si="4"/>
        <v>114.87259935064029</v>
      </c>
      <c r="H41" s="31"/>
      <c r="I41" s="20"/>
      <c r="J41" s="20"/>
      <c r="K41" s="20"/>
      <c r="L41" s="20"/>
      <c r="M41" s="20"/>
      <c r="N41" s="20"/>
      <c r="O41" s="20"/>
    </row>
    <row r="42" spans="1:15" s="8" customFormat="1" x14ac:dyDescent="0.2">
      <c r="A42" s="40" t="s">
        <v>445</v>
      </c>
      <c r="B42" s="37" t="s">
        <v>484</v>
      </c>
      <c r="C42" s="31">
        <v>368823677.39999998</v>
      </c>
      <c r="D42" s="30"/>
      <c r="E42" s="30"/>
      <c r="F42" s="31">
        <v>423677345.25</v>
      </c>
      <c r="G42" s="31">
        <f t="shared" si="4"/>
        <v>114.87259935064029</v>
      </c>
      <c r="H42" s="31"/>
      <c r="I42" s="20"/>
      <c r="J42" s="20"/>
      <c r="K42" s="20"/>
      <c r="L42" s="20"/>
      <c r="M42" s="20"/>
      <c r="N42" s="20"/>
      <c r="O42" s="20"/>
    </row>
    <row r="43" spans="1:15" s="8" customFormat="1" x14ac:dyDescent="0.2">
      <c r="A43" s="71" t="s">
        <v>446</v>
      </c>
      <c r="B43" s="72" t="s">
        <v>485</v>
      </c>
      <c r="C43" s="31">
        <v>143601.98000000001</v>
      </c>
      <c r="D43" s="30">
        <v>73100</v>
      </c>
      <c r="E43" s="30">
        <v>73100</v>
      </c>
      <c r="F43" s="31">
        <v>49566.25</v>
      </c>
      <c r="G43" s="31">
        <f t="shared" si="4"/>
        <v>34.51641126396725</v>
      </c>
      <c r="H43" s="31">
        <f>+F43/E43*100</f>
        <v>67.806087551299584</v>
      </c>
      <c r="I43" s="20"/>
      <c r="J43" s="20"/>
      <c r="K43" s="20"/>
      <c r="L43" s="20"/>
      <c r="M43" s="20"/>
      <c r="N43" s="20"/>
      <c r="O43" s="20"/>
    </row>
    <row r="44" spans="1:15" s="8" customFormat="1" x14ac:dyDescent="0.2">
      <c r="A44" s="75" t="s">
        <v>447</v>
      </c>
      <c r="B44" s="37" t="s">
        <v>486</v>
      </c>
      <c r="C44" s="31">
        <v>143601.98000000001</v>
      </c>
      <c r="D44" s="30"/>
      <c r="E44" s="30"/>
      <c r="F44" s="31">
        <v>49566.25</v>
      </c>
      <c r="G44" s="31">
        <f t="shared" si="4"/>
        <v>34.51641126396725</v>
      </c>
      <c r="H44" s="31"/>
      <c r="I44" s="20"/>
      <c r="J44" s="20"/>
      <c r="K44" s="20"/>
      <c r="L44" s="20"/>
      <c r="M44" s="20"/>
      <c r="N44" s="20"/>
      <c r="O44" s="20"/>
    </row>
    <row r="45" spans="1:15" s="8" customFormat="1" x14ac:dyDescent="0.2">
      <c r="A45" s="40" t="s">
        <v>448</v>
      </c>
      <c r="B45" s="37" t="s">
        <v>486</v>
      </c>
      <c r="C45" s="31">
        <v>143601.98000000001</v>
      </c>
      <c r="D45" s="30"/>
      <c r="E45" s="30"/>
      <c r="F45" s="31">
        <v>49566.25</v>
      </c>
      <c r="G45" s="31">
        <f t="shared" si="4"/>
        <v>34.51641126396725</v>
      </c>
      <c r="H45" s="31"/>
      <c r="I45" s="20"/>
      <c r="J45" s="20"/>
      <c r="K45" s="20"/>
      <c r="L45" s="20"/>
      <c r="M45" s="20"/>
      <c r="N45" s="20"/>
      <c r="O45" s="20"/>
    </row>
    <row r="46" spans="1:15" s="8" customFormat="1" x14ac:dyDescent="0.2">
      <c r="A46" s="38" t="s">
        <v>153</v>
      </c>
      <c r="B46" s="35" t="s">
        <v>487</v>
      </c>
      <c r="C46" s="70">
        <v>8570.2199999999993</v>
      </c>
      <c r="D46" s="73">
        <v>23890</v>
      </c>
      <c r="E46" s="73">
        <v>23890</v>
      </c>
      <c r="F46" s="70">
        <v>12295.51</v>
      </c>
      <c r="G46" s="70">
        <v>143.467845632901</v>
      </c>
      <c r="H46" s="70">
        <f>+F46/E46*100</f>
        <v>51.467182921724572</v>
      </c>
      <c r="I46" s="13"/>
      <c r="J46" s="13"/>
      <c r="K46" s="13"/>
      <c r="L46" s="13"/>
      <c r="M46" s="13"/>
      <c r="N46" s="13"/>
      <c r="O46" s="13"/>
    </row>
    <row r="47" spans="1:15" s="8" customFormat="1" x14ac:dyDescent="0.2">
      <c r="A47" s="71" t="s">
        <v>449</v>
      </c>
      <c r="B47" s="72" t="s">
        <v>488</v>
      </c>
      <c r="C47" s="31">
        <v>8570.2199999999993</v>
      </c>
      <c r="D47" s="30">
        <v>23890</v>
      </c>
      <c r="E47" s="30">
        <v>23890</v>
      </c>
      <c r="F47" s="31">
        <v>12295.51</v>
      </c>
      <c r="G47" s="31">
        <f>+F47/C47*100</f>
        <v>143.46784563290092</v>
      </c>
      <c r="H47" s="31">
        <v>51.4671829217246</v>
      </c>
      <c r="I47" s="20"/>
      <c r="J47" s="20"/>
      <c r="K47" s="20"/>
      <c r="L47" s="20"/>
      <c r="M47" s="20"/>
      <c r="N47" s="20"/>
      <c r="O47" s="20"/>
    </row>
    <row r="48" spans="1:15" s="8" customFormat="1" x14ac:dyDescent="0.2">
      <c r="A48" s="75" t="s">
        <v>450</v>
      </c>
      <c r="B48" s="37" t="s">
        <v>489</v>
      </c>
      <c r="C48" s="31">
        <v>7235.82</v>
      </c>
      <c r="D48" s="30"/>
      <c r="E48" s="30"/>
      <c r="F48" s="31">
        <v>5045.51</v>
      </c>
      <c r="G48" s="31">
        <f t="shared" ref="G48:G49" si="5">+F48/C48*100</f>
        <v>69.729622903831228</v>
      </c>
      <c r="H48" s="31"/>
      <c r="I48" s="20"/>
      <c r="J48" s="20"/>
      <c r="K48" s="20"/>
      <c r="L48" s="20"/>
      <c r="M48" s="20"/>
      <c r="N48" s="20"/>
      <c r="O48" s="20"/>
    </row>
    <row r="49" spans="1:15" s="8" customFormat="1" x14ac:dyDescent="0.2">
      <c r="A49" s="40" t="s">
        <v>451</v>
      </c>
      <c r="B49" s="37" t="s">
        <v>490</v>
      </c>
      <c r="C49" s="31">
        <v>7235.82</v>
      </c>
      <c r="D49" s="30"/>
      <c r="E49" s="30"/>
      <c r="F49" s="31">
        <v>5045.51</v>
      </c>
      <c r="G49" s="31">
        <f t="shared" si="5"/>
        <v>69.729622903831228</v>
      </c>
      <c r="H49" s="31"/>
      <c r="I49" s="20"/>
      <c r="J49" s="20"/>
      <c r="K49" s="20"/>
      <c r="L49" s="20"/>
      <c r="M49" s="20"/>
      <c r="N49" s="20"/>
      <c r="O49" s="20"/>
    </row>
    <row r="50" spans="1:15" s="8" customFormat="1" x14ac:dyDescent="0.2">
      <c r="A50" s="75" t="s">
        <v>452</v>
      </c>
      <c r="B50" s="37" t="s">
        <v>491</v>
      </c>
      <c r="C50" s="31">
        <v>1334.4</v>
      </c>
      <c r="D50" s="30"/>
      <c r="E50" s="30"/>
      <c r="F50" s="31"/>
      <c r="G50" s="31"/>
      <c r="H50" s="31"/>
      <c r="I50" s="20"/>
      <c r="J50" s="20"/>
      <c r="K50" s="20"/>
      <c r="L50" s="20"/>
      <c r="M50" s="20"/>
      <c r="N50" s="20"/>
      <c r="O50" s="20"/>
    </row>
    <row r="51" spans="1:15" s="8" customFormat="1" x14ac:dyDescent="0.2">
      <c r="A51" s="40" t="s">
        <v>453</v>
      </c>
      <c r="B51" s="37" t="s">
        <v>320</v>
      </c>
      <c r="C51" s="31">
        <v>1334.4</v>
      </c>
      <c r="D51" s="30"/>
      <c r="E51" s="30"/>
      <c r="F51" s="31"/>
      <c r="G51" s="31"/>
      <c r="H51" s="31"/>
      <c r="I51" s="20"/>
      <c r="J51" s="20"/>
      <c r="K51" s="20"/>
      <c r="L51" s="20"/>
      <c r="M51" s="20"/>
      <c r="N51" s="20"/>
      <c r="O51" s="20"/>
    </row>
    <row r="52" spans="1:15" s="8" customFormat="1" x14ac:dyDescent="0.2">
      <c r="A52" s="75" t="s">
        <v>454</v>
      </c>
      <c r="B52" s="37" t="s">
        <v>492</v>
      </c>
      <c r="C52" s="31"/>
      <c r="D52" s="30"/>
      <c r="E52" s="30"/>
      <c r="F52" s="31">
        <v>7250</v>
      </c>
      <c r="G52" s="31"/>
      <c r="H52" s="31"/>
      <c r="I52" s="20"/>
      <c r="J52" s="20"/>
      <c r="K52" s="20"/>
      <c r="L52" s="20"/>
      <c r="M52" s="20"/>
      <c r="N52" s="20"/>
      <c r="O52" s="20"/>
    </row>
    <row r="53" spans="1:15" s="8" customFormat="1" x14ac:dyDescent="0.2">
      <c r="A53" s="40" t="s">
        <v>455</v>
      </c>
      <c r="B53" s="37" t="s">
        <v>321</v>
      </c>
      <c r="C53" s="31"/>
      <c r="D53" s="30"/>
      <c r="E53" s="30"/>
      <c r="F53" s="31">
        <v>7250</v>
      </c>
      <c r="G53" s="31"/>
      <c r="H53" s="31"/>
      <c r="I53" s="20"/>
      <c r="J53" s="20"/>
      <c r="K53" s="20"/>
      <c r="L53" s="20"/>
      <c r="M53" s="20"/>
      <c r="N53" s="20"/>
      <c r="O53" s="20"/>
    </row>
    <row r="54" spans="1:15" s="10" customFormat="1" x14ac:dyDescent="0.2">
      <c r="A54" s="83"/>
      <c r="B54" s="84" t="s">
        <v>493</v>
      </c>
      <c r="C54" s="130">
        <v>470800006.63999999</v>
      </c>
      <c r="D54" s="130">
        <v>479288636</v>
      </c>
      <c r="E54" s="130">
        <v>526251328</v>
      </c>
      <c r="F54" s="130">
        <v>564396861.07000005</v>
      </c>
      <c r="G54" s="130">
        <v>119.880385112562</v>
      </c>
      <c r="H54" s="130">
        <v>107.248539061169</v>
      </c>
      <c r="I54" s="82"/>
      <c r="J54" s="82"/>
      <c r="K54" s="82"/>
      <c r="L54" s="82"/>
      <c r="M54" s="81"/>
      <c r="N54" s="81"/>
      <c r="O54" s="81"/>
    </row>
    <row r="55" spans="1:15" x14ac:dyDescent="0.2">
      <c r="A55" s="39" t="s">
        <v>66</v>
      </c>
      <c r="B55" s="36" t="s">
        <v>514</v>
      </c>
      <c r="C55" s="70">
        <v>460951287.29000002</v>
      </c>
      <c r="D55" s="73">
        <v>425631288</v>
      </c>
      <c r="E55" s="73">
        <v>461151759</v>
      </c>
      <c r="F55" s="70">
        <v>516468644.38</v>
      </c>
      <c r="G55" s="70">
        <v>112.04408331656801</v>
      </c>
      <c r="H55" s="70">
        <v>111.995375557052</v>
      </c>
    </row>
    <row r="56" spans="1:15" s="8" customFormat="1" x14ac:dyDescent="0.2">
      <c r="A56" s="40" t="s">
        <v>224</v>
      </c>
      <c r="B56" s="37" t="s">
        <v>332</v>
      </c>
      <c r="C56" s="31">
        <v>154412788.55000001</v>
      </c>
      <c r="D56" s="30">
        <v>176347948</v>
      </c>
      <c r="E56" s="30">
        <v>176368706</v>
      </c>
      <c r="F56" s="31">
        <v>176241162.63</v>
      </c>
      <c r="G56" s="31">
        <v>114.136377099965</v>
      </c>
      <c r="H56" s="31">
        <v>99.927683673088794</v>
      </c>
    </row>
    <row r="57" spans="1:15" s="8" customFormat="1" x14ac:dyDescent="0.2">
      <c r="A57" s="41" t="s">
        <v>494</v>
      </c>
      <c r="B57" s="37" t="s">
        <v>515</v>
      </c>
      <c r="C57" s="31">
        <v>132481381.73</v>
      </c>
      <c r="D57" s="34"/>
      <c r="E57" s="34"/>
      <c r="F57" s="31">
        <v>150793554.83000001</v>
      </c>
      <c r="G57" s="31">
        <v>113.822450264989</v>
      </c>
      <c r="H57" s="34"/>
    </row>
    <row r="58" spans="1:15" s="8" customFormat="1" x14ac:dyDescent="0.2">
      <c r="A58" s="42" t="s">
        <v>263</v>
      </c>
      <c r="B58" s="37" t="s">
        <v>333</v>
      </c>
      <c r="C58" s="31">
        <v>123311537.73999999</v>
      </c>
      <c r="D58" s="34"/>
      <c r="E58" s="34"/>
      <c r="F58" s="31">
        <v>141322300.38</v>
      </c>
      <c r="G58" s="31">
        <v>114.60590222950199</v>
      </c>
      <c r="H58" s="34"/>
    </row>
    <row r="59" spans="1:15" s="8" customFormat="1" x14ac:dyDescent="0.2">
      <c r="A59" s="42" t="s">
        <v>292</v>
      </c>
      <c r="B59" s="37" t="s">
        <v>362</v>
      </c>
      <c r="C59" s="31">
        <v>7555829.4000000004</v>
      </c>
      <c r="D59" s="34"/>
      <c r="E59" s="34"/>
      <c r="F59" s="31">
        <v>8553629.8800000008</v>
      </c>
      <c r="G59" s="31">
        <v>113.205704194433</v>
      </c>
      <c r="H59" s="34"/>
    </row>
    <row r="60" spans="1:15" s="8" customFormat="1" x14ac:dyDescent="0.2">
      <c r="A60" s="42" t="s">
        <v>293</v>
      </c>
      <c r="B60" s="37" t="s">
        <v>363</v>
      </c>
      <c r="C60" s="31">
        <v>1614014.59</v>
      </c>
      <c r="D60" s="34"/>
      <c r="E60" s="34"/>
      <c r="F60" s="31">
        <v>917624.57</v>
      </c>
      <c r="G60" s="31">
        <v>56.853548641093802</v>
      </c>
      <c r="H60" s="34"/>
    </row>
    <row r="61" spans="1:15" s="8" customFormat="1" x14ac:dyDescent="0.2">
      <c r="A61" s="41" t="s">
        <v>495</v>
      </c>
      <c r="B61" s="37" t="s">
        <v>364</v>
      </c>
      <c r="C61" s="31">
        <v>4055616.04</v>
      </c>
      <c r="D61" s="34"/>
      <c r="E61" s="34"/>
      <c r="F61" s="31">
        <v>4981518.6100000003</v>
      </c>
      <c r="G61" s="31">
        <v>122.83013384077699</v>
      </c>
      <c r="H61" s="34"/>
    </row>
    <row r="62" spans="1:15" s="8" customFormat="1" x14ac:dyDescent="0.2">
      <c r="A62" s="42" t="s">
        <v>294</v>
      </c>
      <c r="B62" s="37" t="s">
        <v>364</v>
      </c>
      <c r="C62" s="31">
        <v>4055616.04</v>
      </c>
      <c r="D62" s="34"/>
      <c r="E62" s="34"/>
      <c r="F62" s="31">
        <v>4981518.6100000003</v>
      </c>
      <c r="G62" s="31">
        <v>122.83013384077699</v>
      </c>
      <c r="H62" s="34"/>
    </row>
    <row r="63" spans="1:15" s="8" customFormat="1" x14ac:dyDescent="0.2">
      <c r="A63" s="41" t="s">
        <v>496</v>
      </c>
      <c r="B63" s="37" t="s">
        <v>516</v>
      </c>
      <c r="C63" s="31">
        <v>17875790.780000001</v>
      </c>
      <c r="D63" s="34"/>
      <c r="E63" s="34"/>
      <c r="F63" s="31">
        <v>20466089.190000001</v>
      </c>
      <c r="G63" s="31">
        <v>114.490538862751</v>
      </c>
      <c r="H63" s="34"/>
    </row>
    <row r="64" spans="1:15" s="8" customFormat="1" x14ac:dyDescent="0.2">
      <c r="A64" s="42" t="s">
        <v>295</v>
      </c>
      <c r="B64" s="37" t="s">
        <v>365</v>
      </c>
      <c r="C64" s="31">
        <v>19302.580000000002</v>
      </c>
      <c r="D64" s="34"/>
      <c r="E64" s="34"/>
      <c r="F64" s="31">
        <v>24931.73</v>
      </c>
      <c r="G64" s="31">
        <v>129.16268187983201</v>
      </c>
      <c r="H64" s="34"/>
    </row>
    <row r="65" spans="1:8" s="8" customFormat="1" x14ac:dyDescent="0.2">
      <c r="A65" s="42" t="s">
        <v>264</v>
      </c>
      <c r="B65" s="37" t="s">
        <v>334</v>
      </c>
      <c r="C65" s="31">
        <v>17846754.969999999</v>
      </c>
      <c r="D65" s="34"/>
      <c r="E65" s="34"/>
      <c r="F65" s="31">
        <v>20416302.859999999</v>
      </c>
      <c r="G65" s="31">
        <v>114.397843721838</v>
      </c>
      <c r="H65" s="34"/>
    </row>
    <row r="66" spans="1:8" s="8" customFormat="1" x14ac:dyDescent="0.2">
      <c r="A66" s="42" t="s">
        <v>296</v>
      </c>
      <c r="B66" s="37" t="s">
        <v>366</v>
      </c>
      <c r="C66" s="31">
        <v>9733.23</v>
      </c>
      <c r="D66" s="34"/>
      <c r="E66" s="34"/>
      <c r="F66" s="31">
        <v>24854.6</v>
      </c>
      <c r="G66" s="31">
        <v>255.35819044654201</v>
      </c>
      <c r="H66" s="34"/>
    </row>
    <row r="67" spans="1:8" s="8" customFormat="1" x14ac:dyDescent="0.2">
      <c r="A67" s="40" t="s">
        <v>257</v>
      </c>
      <c r="B67" s="37" t="s">
        <v>326</v>
      </c>
      <c r="C67" s="31">
        <v>305983478.48000002</v>
      </c>
      <c r="D67" s="30">
        <v>248343108</v>
      </c>
      <c r="E67" s="30">
        <v>283842821</v>
      </c>
      <c r="F67" s="31">
        <v>339337638.62</v>
      </c>
      <c r="G67" s="31">
        <v>110.900640879596</v>
      </c>
      <c r="H67" s="31">
        <v>119.55124932330099</v>
      </c>
    </row>
    <row r="68" spans="1:8" s="8" customFormat="1" x14ac:dyDescent="0.2">
      <c r="A68" s="41" t="s">
        <v>497</v>
      </c>
      <c r="B68" s="37" t="s">
        <v>517</v>
      </c>
      <c r="C68" s="31">
        <v>4421083.12</v>
      </c>
      <c r="D68" s="34"/>
      <c r="E68" s="34"/>
      <c r="F68" s="31">
        <v>4689976.7</v>
      </c>
      <c r="G68" s="31">
        <v>106.08207474733</v>
      </c>
      <c r="H68" s="34"/>
    </row>
    <row r="69" spans="1:8" s="8" customFormat="1" x14ac:dyDescent="0.2">
      <c r="A69" s="42" t="s">
        <v>266</v>
      </c>
      <c r="B69" s="37" t="s">
        <v>336</v>
      </c>
      <c r="C69" s="31">
        <v>83376.27</v>
      </c>
      <c r="D69" s="34"/>
      <c r="E69" s="34"/>
      <c r="F69" s="31">
        <v>132989.54999999999</v>
      </c>
      <c r="G69" s="31">
        <v>159.505276501335</v>
      </c>
      <c r="H69" s="34"/>
    </row>
    <row r="70" spans="1:8" s="8" customFormat="1" x14ac:dyDescent="0.2">
      <c r="A70" s="42" t="s">
        <v>297</v>
      </c>
      <c r="B70" s="37" t="s">
        <v>367</v>
      </c>
      <c r="C70" s="31">
        <v>4249102.9800000004</v>
      </c>
      <c r="D70" s="34"/>
      <c r="E70" s="34"/>
      <c r="F70" s="31">
        <v>4405631.22</v>
      </c>
      <c r="G70" s="31">
        <v>103.683794926524</v>
      </c>
      <c r="H70" s="34"/>
    </row>
    <row r="71" spans="1:8" s="8" customFormat="1" x14ac:dyDescent="0.2">
      <c r="A71" s="42" t="s">
        <v>267</v>
      </c>
      <c r="B71" s="37" t="s">
        <v>337</v>
      </c>
      <c r="C71" s="31">
        <v>88603.87</v>
      </c>
      <c r="D71" s="34"/>
      <c r="E71" s="34"/>
      <c r="F71" s="31">
        <v>151355.93</v>
      </c>
      <c r="G71" s="31">
        <v>170.82315930444099</v>
      </c>
      <c r="H71" s="34"/>
    </row>
    <row r="72" spans="1:8" s="8" customFormat="1" x14ac:dyDescent="0.2">
      <c r="A72" s="41" t="s">
        <v>498</v>
      </c>
      <c r="B72" s="37" t="s">
        <v>518</v>
      </c>
      <c r="C72" s="31">
        <v>278710055.01999998</v>
      </c>
      <c r="D72" s="34"/>
      <c r="E72" s="34"/>
      <c r="F72" s="31">
        <v>306466943.32999998</v>
      </c>
      <c r="G72" s="31">
        <v>109.95905522963901</v>
      </c>
      <c r="H72" s="34"/>
    </row>
    <row r="73" spans="1:8" s="8" customFormat="1" x14ac:dyDescent="0.2">
      <c r="A73" s="42" t="s">
        <v>298</v>
      </c>
      <c r="B73" s="37" t="s">
        <v>368</v>
      </c>
      <c r="C73" s="31">
        <v>1039851.47</v>
      </c>
      <c r="D73" s="34"/>
      <c r="E73" s="34"/>
      <c r="F73" s="31">
        <v>707684.6</v>
      </c>
      <c r="G73" s="31">
        <v>68.056315773636399</v>
      </c>
      <c r="H73" s="34"/>
    </row>
    <row r="74" spans="1:8" s="8" customFormat="1" x14ac:dyDescent="0.2">
      <c r="A74" s="42" t="s">
        <v>265</v>
      </c>
      <c r="B74" s="37" t="s">
        <v>335</v>
      </c>
      <c r="C74" s="31">
        <v>269167758.63999999</v>
      </c>
      <c r="D74" s="34"/>
      <c r="E74" s="34"/>
      <c r="F74" s="31">
        <v>300940552.16000003</v>
      </c>
      <c r="G74" s="31">
        <v>111.80408592787499</v>
      </c>
      <c r="H74" s="34"/>
    </row>
    <row r="75" spans="1:8" s="8" customFormat="1" x14ac:dyDescent="0.2">
      <c r="A75" s="42" t="s">
        <v>268</v>
      </c>
      <c r="B75" s="37" t="s">
        <v>338</v>
      </c>
      <c r="C75" s="31">
        <v>7973358.9800000004</v>
      </c>
      <c r="D75" s="34"/>
      <c r="E75" s="34"/>
      <c r="F75" s="31">
        <v>4599587.87</v>
      </c>
      <c r="G75" s="31">
        <v>57.686953284524002</v>
      </c>
      <c r="H75" s="34"/>
    </row>
    <row r="76" spans="1:8" s="8" customFormat="1" x14ac:dyDescent="0.2">
      <c r="A76" s="42" t="s">
        <v>299</v>
      </c>
      <c r="B76" s="37" t="s">
        <v>369</v>
      </c>
      <c r="C76" s="31">
        <v>126399.46</v>
      </c>
      <c r="D76" s="34"/>
      <c r="E76" s="34"/>
      <c r="F76" s="31">
        <v>105840.99</v>
      </c>
      <c r="G76" s="31">
        <v>83.735318173036504</v>
      </c>
      <c r="H76" s="34"/>
    </row>
    <row r="77" spans="1:8" s="8" customFormat="1" x14ac:dyDescent="0.2">
      <c r="A77" s="42" t="s">
        <v>300</v>
      </c>
      <c r="B77" s="37" t="s">
        <v>370</v>
      </c>
      <c r="C77" s="31">
        <v>164560.56</v>
      </c>
      <c r="D77" s="34"/>
      <c r="E77" s="34"/>
      <c r="F77" s="31">
        <v>111336.05</v>
      </c>
      <c r="G77" s="31">
        <v>67.656581868705402</v>
      </c>
      <c r="H77" s="34"/>
    </row>
    <row r="78" spans="1:8" s="8" customFormat="1" x14ac:dyDescent="0.2">
      <c r="A78" s="42" t="s">
        <v>301</v>
      </c>
      <c r="B78" s="37" t="s">
        <v>371</v>
      </c>
      <c r="C78" s="31">
        <v>238125.91</v>
      </c>
      <c r="D78" s="34"/>
      <c r="E78" s="34"/>
      <c r="F78" s="31">
        <v>1941.66</v>
      </c>
      <c r="G78" s="31">
        <v>0.81539215955122002</v>
      </c>
      <c r="H78" s="34"/>
    </row>
    <row r="79" spans="1:8" s="8" customFormat="1" x14ac:dyDescent="0.2">
      <c r="A79" s="41" t="s">
        <v>499</v>
      </c>
      <c r="B79" s="37" t="s">
        <v>519</v>
      </c>
      <c r="C79" s="31">
        <v>21637602.289999999</v>
      </c>
      <c r="D79" s="34"/>
      <c r="E79" s="34"/>
      <c r="F79" s="31">
        <v>26043946.149999999</v>
      </c>
      <c r="G79" s="31">
        <v>120.364288986107</v>
      </c>
      <c r="H79" s="34"/>
    </row>
    <row r="80" spans="1:8" s="8" customFormat="1" x14ac:dyDescent="0.2">
      <c r="A80" s="42" t="s">
        <v>269</v>
      </c>
      <c r="B80" s="37" t="s">
        <v>339</v>
      </c>
      <c r="C80" s="31">
        <v>533696.37</v>
      </c>
      <c r="D80" s="34"/>
      <c r="E80" s="34"/>
      <c r="F80" s="31">
        <v>703852.35</v>
      </c>
      <c r="G80" s="31">
        <v>131.88254400156401</v>
      </c>
      <c r="H80" s="34"/>
    </row>
    <row r="81" spans="1:8" s="8" customFormat="1" x14ac:dyDescent="0.2">
      <c r="A81" s="42" t="s">
        <v>260</v>
      </c>
      <c r="B81" s="37" t="s">
        <v>329</v>
      </c>
      <c r="C81" s="31">
        <v>7806109.2199999997</v>
      </c>
      <c r="D81" s="34"/>
      <c r="E81" s="34"/>
      <c r="F81" s="31">
        <v>11186417.85</v>
      </c>
      <c r="G81" s="31">
        <v>143.303373482648</v>
      </c>
      <c r="H81" s="34"/>
    </row>
    <row r="82" spans="1:8" s="8" customFormat="1" x14ac:dyDescent="0.2">
      <c r="A82" s="42" t="s">
        <v>302</v>
      </c>
      <c r="B82" s="37" t="s">
        <v>372</v>
      </c>
      <c r="C82" s="31">
        <v>41491.57</v>
      </c>
      <c r="D82" s="34"/>
      <c r="E82" s="34"/>
      <c r="F82" s="31">
        <v>76377.64</v>
      </c>
      <c r="G82" s="31">
        <v>184.07989863965099</v>
      </c>
      <c r="H82" s="34"/>
    </row>
    <row r="83" spans="1:8" s="8" customFormat="1" x14ac:dyDescent="0.2">
      <c r="A83" s="42" t="s">
        <v>303</v>
      </c>
      <c r="B83" s="37" t="s">
        <v>373</v>
      </c>
      <c r="C83" s="31">
        <v>2634704.33</v>
      </c>
      <c r="D83" s="34"/>
      <c r="E83" s="34"/>
      <c r="F83" s="31">
        <v>2137290.91</v>
      </c>
      <c r="G83" s="31">
        <v>81.120711939620193</v>
      </c>
      <c r="H83" s="34"/>
    </row>
    <row r="84" spans="1:8" s="8" customFormat="1" x14ac:dyDescent="0.2">
      <c r="A84" s="42" t="s">
        <v>304</v>
      </c>
      <c r="B84" s="37" t="s">
        <v>374</v>
      </c>
      <c r="C84" s="31">
        <v>1208022.3500000001</v>
      </c>
      <c r="D84" s="34"/>
      <c r="E84" s="34"/>
      <c r="F84" s="31">
        <v>1387404.06</v>
      </c>
      <c r="G84" s="31">
        <v>114.849204569766</v>
      </c>
      <c r="H84" s="34"/>
    </row>
    <row r="85" spans="1:8" s="8" customFormat="1" x14ac:dyDescent="0.2">
      <c r="A85" s="42" t="s">
        <v>270</v>
      </c>
      <c r="B85" s="37" t="s">
        <v>340</v>
      </c>
      <c r="C85" s="31">
        <v>1088337.05</v>
      </c>
      <c r="D85" s="34"/>
      <c r="E85" s="34"/>
      <c r="F85" s="31">
        <v>1473867.54</v>
      </c>
      <c r="G85" s="31">
        <v>135.42381379003899</v>
      </c>
      <c r="H85" s="34"/>
    </row>
    <row r="86" spans="1:8" s="8" customFormat="1" x14ac:dyDescent="0.2">
      <c r="A86" s="42" t="s">
        <v>258</v>
      </c>
      <c r="B86" s="37" t="s">
        <v>327</v>
      </c>
      <c r="C86" s="31">
        <v>3136627.31</v>
      </c>
      <c r="D86" s="34"/>
      <c r="E86" s="34"/>
      <c r="F86" s="31">
        <v>3557027.27</v>
      </c>
      <c r="G86" s="31">
        <v>113.40292991327701</v>
      </c>
      <c r="H86" s="34"/>
    </row>
    <row r="87" spans="1:8" s="8" customFormat="1" x14ac:dyDescent="0.2">
      <c r="A87" s="42" t="s">
        <v>305</v>
      </c>
      <c r="B87" s="37" t="s">
        <v>375</v>
      </c>
      <c r="C87" s="31">
        <v>1384949.71</v>
      </c>
      <c r="D87" s="34"/>
      <c r="E87" s="34"/>
      <c r="F87" s="31">
        <v>1461573.21</v>
      </c>
      <c r="G87" s="31">
        <v>105.53258356218601</v>
      </c>
      <c r="H87" s="34"/>
    </row>
    <row r="88" spans="1:8" s="8" customFormat="1" x14ac:dyDescent="0.2">
      <c r="A88" s="42" t="s">
        <v>271</v>
      </c>
      <c r="B88" s="37" t="s">
        <v>341</v>
      </c>
      <c r="C88" s="31">
        <v>3803664.38</v>
      </c>
      <c r="D88" s="34"/>
      <c r="E88" s="34"/>
      <c r="F88" s="31">
        <v>4060135.32</v>
      </c>
      <c r="G88" s="31">
        <v>106.742733174582</v>
      </c>
      <c r="H88" s="34"/>
    </row>
    <row r="89" spans="1:8" s="8" customFormat="1" x14ac:dyDescent="0.2">
      <c r="A89" s="41" t="s">
        <v>500</v>
      </c>
      <c r="B89" s="37" t="s">
        <v>342</v>
      </c>
      <c r="C89" s="31">
        <v>77119.259999999995</v>
      </c>
      <c r="D89" s="34"/>
      <c r="E89" s="34"/>
      <c r="F89" s="31">
        <v>50050.21</v>
      </c>
      <c r="G89" s="31">
        <v>64.899753965481494</v>
      </c>
      <c r="H89" s="34"/>
    </row>
    <row r="90" spans="1:8" s="8" customFormat="1" x14ac:dyDescent="0.2">
      <c r="A90" s="42" t="s">
        <v>272</v>
      </c>
      <c r="B90" s="37" t="s">
        <v>342</v>
      </c>
      <c r="C90" s="31">
        <v>77119.259999999995</v>
      </c>
      <c r="D90" s="34"/>
      <c r="E90" s="34"/>
      <c r="F90" s="31">
        <v>50050.21</v>
      </c>
      <c r="G90" s="31">
        <v>64.899753965481494</v>
      </c>
      <c r="H90" s="34"/>
    </row>
    <row r="91" spans="1:8" s="8" customFormat="1" x14ac:dyDescent="0.2">
      <c r="A91" s="41" t="s">
        <v>501</v>
      </c>
      <c r="B91" s="37" t="s">
        <v>348</v>
      </c>
      <c r="C91" s="31">
        <v>1137618.79</v>
      </c>
      <c r="D91" s="34"/>
      <c r="E91" s="34"/>
      <c r="F91" s="31">
        <v>2086722.23</v>
      </c>
      <c r="G91" s="31">
        <v>183.42895250525899</v>
      </c>
      <c r="H91" s="34"/>
    </row>
    <row r="92" spans="1:8" s="8" customFormat="1" ht="25.5" x14ac:dyDescent="0.2">
      <c r="A92" s="42" t="s">
        <v>273</v>
      </c>
      <c r="B92" s="37" t="s">
        <v>343</v>
      </c>
      <c r="C92" s="31">
        <v>6945.12</v>
      </c>
      <c r="D92" s="34"/>
      <c r="E92" s="34"/>
      <c r="F92" s="31">
        <v>6945.21</v>
      </c>
      <c r="G92" s="31">
        <v>100.001295873937</v>
      </c>
      <c r="H92" s="34"/>
    </row>
    <row r="93" spans="1:8" s="8" customFormat="1" x14ac:dyDescent="0.2">
      <c r="A93" s="42" t="s">
        <v>274</v>
      </c>
      <c r="B93" s="37" t="s">
        <v>344</v>
      </c>
      <c r="C93" s="31">
        <v>805591.85</v>
      </c>
      <c r="D93" s="34"/>
      <c r="E93" s="34"/>
      <c r="F93" s="31">
        <v>660760.06000000006</v>
      </c>
      <c r="G93" s="31">
        <v>82.021691257179398</v>
      </c>
      <c r="H93" s="34"/>
    </row>
    <row r="94" spans="1:8" s="8" customFormat="1" x14ac:dyDescent="0.2">
      <c r="A94" s="42" t="s">
        <v>275</v>
      </c>
      <c r="B94" s="37" t="s">
        <v>345</v>
      </c>
      <c r="C94" s="31">
        <v>12370.32</v>
      </c>
      <c r="D94" s="34"/>
      <c r="E94" s="34"/>
      <c r="F94" s="31">
        <v>23822.400000000001</v>
      </c>
      <c r="G94" s="31">
        <v>192.57707157130901</v>
      </c>
      <c r="H94" s="34"/>
    </row>
    <row r="95" spans="1:8" s="8" customFormat="1" x14ac:dyDescent="0.2">
      <c r="A95" s="42" t="s">
        <v>276</v>
      </c>
      <c r="B95" s="37" t="s">
        <v>346</v>
      </c>
      <c r="C95" s="31">
        <v>70973.37</v>
      </c>
      <c r="D95" s="34"/>
      <c r="E95" s="34"/>
      <c r="F95" s="31">
        <v>553739.05000000005</v>
      </c>
      <c r="G95" s="31">
        <v>780.20678741899997</v>
      </c>
      <c r="H95" s="34"/>
    </row>
    <row r="96" spans="1:8" s="8" customFormat="1" x14ac:dyDescent="0.2">
      <c r="A96" s="42" t="s">
        <v>277</v>
      </c>
      <c r="B96" s="37" t="s">
        <v>347</v>
      </c>
      <c r="C96" s="31">
        <v>232801.97</v>
      </c>
      <c r="D96" s="34"/>
      <c r="E96" s="34"/>
      <c r="F96" s="31">
        <v>770373.04</v>
      </c>
      <c r="G96" s="31">
        <v>330.91345403992898</v>
      </c>
      <c r="H96" s="34"/>
    </row>
    <row r="97" spans="1:8" s="8" customFormat="1" x14ac:dyDescent="0.2">
      <c r="A97" s="42" t="s">
        <v>278</v>
      </c>
      <c r="B97" s="37" t="s">
        <v>348</v>
      </c>
      <c r="C97" s="31">
        <v>8936.16</v>
      </c>
      <c r="D97" s="34"/>
      <c r="E97" s="34"/>
      <c r="F97" s="31">
        <v>71082.47</v>
      </c>
      <c r="G97" s="31">
        <v>795.44759717820602</v>
      </c>
      <c r="H97" s="34"/>
    </row>
    <row r="98" spans="1:8" s="8" customFormat="1" x14ac:dyDescent="0.2">
      <c r="A98" s="40" t="s">
        <v>279</v>
      </c>
      <c r="B98" s="37" t="s">
        <v>349</v>
      </c>
      <c r="C98" s="31">
        <v>230374.62</v>
      </c>
      <c r="D98" s="30">
        <v>634779</v>
      </c>
      <c r="E98" s="30">
        <v>634779</v>
      </c>
      <c r="F98" s="31">
        <v>681871.44</v>
      </c>
      <c r="G98" s="31">
        <v>295.98375029332698</v>
      </c>
      <c r="H98" s="31">
        <v>107.41871422967699</v>
      </c>
    </row>
    <row r="99" spans="1:8" s="8" customFormat="1" x14ac:dyDescent="0.2">
      <c r="A99" s="41" t="s">
        <v>502</v>
      </c>
      <c r="B99" s="37" t="s">
        <v>520</v>
      </c>
      <c r="C99" s="31">
        <v>2218.21</v>
      </c>
      <c r="D99" s="34"/>
      <c r="E99" s="34"/>
      <c r="F99" s="31">
        <v>226.8</v>
      </c>
      <c r="G99" s="31">
        <v>10.2244602630049</v>
      </c>
      <c r="H99" s="34"/>
    </row>
    <row r="100" spans="1:8" s="8" customFormat="1" ht="25.5" x14ac:dyDescent="0.2">
      <c r="A100" s="42" t="s">
        <v>280</v>
      </c>
      <c r="B100" s="37" t="s">
        <v>350</v>
      </c>
      <c r="C100" s="31">
        <v>2218.21</v>
      </c>
      <c r="D100" s="34"/>
      <c r="E100" s="34"/>
      <c r="F100" s="31">
        <v>226.8</v>
      </c>
      <c r="G100" s="31">
        <v>10.2244602630049</v>
      </c>
      <c r="H100" s="34"/>
    </row>
    <row r="101" spans="1:8" s="8" customFormat="1" x14ac:dyDescent="0.2">
      <c r="A101" s="41" t="s">
        <v>503</v>
      </c>
      <c r="B101" s="37" t="s">
        <v>521</v>
      </c>
      <c r="C101" s="31">
        <v>228156.41</v>
      </c>
      <c r="D101" s="34"/>
      <c r="E101" s="34"/>
      <c r="F101" s="31">
        <v>681644.64</v>
      </c>
      <c r="G101" s="31">
        <v>298.76199401980398</v>
      </c>
      <c r="H101" s="34"/>
    </row>
    <row r="102" spans="1:8" s="8" customFormat="1" x14ac:dyDescent="0.2">
      <c r="A102" s="42" t="s">
        <v>281</v>
      </c>
      <c r="B102" s="37" t="s">
        <v>351</v>
      </c>
      <c r="C102" s="31">
        <v>3440.11</v>
      </c>
      <c r="D102" s="34"/>
      <c r="E102" s="34"/>
      <c r="F102" s="31">
        <v>12014.46</v>
      </c>
      <c r="G102" s="31">
        <v>349.24639037705202</v>
      </c>
      <c r="H102" s="34"/>
    </row>
    <row r="103" spans="1:8" s="8" customFormat="1" x14ac:dyDescent="0.2">
      <c r="A103" s="42" t="s">
        <v>504</v>
      </c>
      <c r="B103" s="37" t="s">
        <v>522</v>
      </c>
      <c r="C103" s="31">
        <v>33.29</v>
      </c>
      <c r="D103" s="34"/>
      <c r="E103" s="34"/>
      <c r="F103" s="34"/>
      <c r="G103" s="34"/>
      <c r="H103" s="34"/>
    </row>
    <row r="104" spans="1:8" s="8" customFormat="1" x14ac:dyDescent="0.2">
      <c r="A104" s="42" t="s">
        <v>282</v>
      </c>
      <c r="B104" s="37" t="s">
        <v>352</v>
      </c>
      <c r="C104" s="31">
        <v>224683.01</v>
      </c>
      <c r="D104" s="34"/>
      <c r="E104" s="34"/>
      <c r="F104" s="31">
        <v>669324.91</v>
      </c>
      <c r="G104" s="31">
        <v>297.89742891551998</v>
      </c>
      <c r="H104" s="34"/>
    </row>
    <row r="105" spans="1:8" s="8" customFormat="1" x14ac:dyDescent="0.2">
      <c r="A105" s="42" t="s">
        <v>283</v>
      </c>
      <c r="B105" s="37" t="s">
        <v>353</v>
      </c>
      <c r="C105" s="34"/>
      <c r="D105" s="34"/>
      <c r="E105" s="34"/>
      <c r="F105" s="31">
        <v>305.27</v>
      </c>
      <c r="G105" s="34"/>
      <c r="H105" s="34"/>
    </row>
    <row r="106" spans="1:8" s="8" customFormat="1" ht="25.5" x14ac:dyDescent="0.2">
      <c r="A106" s="40" t="s">
        <v>284</v>
      </c>
      <c r="B106" s="37" t="s">
        <v>354</v>
      </c>
      <c r="C106" s="31">
        <v>150065.91</v>
      </c>
      <c r="D106" s="30">
        <v>192181</v>
      </c>
      <c r="E106" s="30">
        <v>192181</v>
      </c>
      <c r="F106" s="31">
        <v>158197.18</v>
      </c>
      <c r="G106" s="31">
        <v>105.41846579279699</v>
      </c>
      <c r="H106" s="31">
        <v>82.316763884046793</v>
      </c>
    </row>
    <row r="107" spans="1:8" s="8" customFormat="1" x14ac:dyDescent="0.2">
      <c r="A107" s="41" t="s">
        <v>505</v>
      </c>
      <c r="B107" s="37" t="s">
        <v>523</v>
      </c>
      <c r="C107" s="31">
        <v>150065.91</v>
      </c>
      <c r="D107" s="34"/>
      <c r="E107" s="34"/>
      <c r="F107" s="31">
        <v>158197.18</v>
      </c>
      <c r="G107" s="31">
        <v>105.41846579279699</v>
      </c>
      <c r="H107" s="34"/>
    </row>
    <row r="108" spans="1:8" s="8" customFormat="1" x14ac:dyDescent="0.2">
      <c r="A108" s="42" t="s">
        <v>285</v>
      </c>
      <c r="B108" s="37" t="s">
        <v>355</v>
      </c>
      <c r="C108" s="31">
        <v>150065.91</v>
      </c>
      <c r="D108" s="34"/>
      <c r="E108" s="34"/>
      <c r="F108" s="31">
        <v>158197.18</v>
      </c>
      <c r="G108" s="31">
        <v>105.41846579279699</v>
      </c>
      <c r="H108" s="34"/>
    </row>
    <row r="109" spans="1:8" s="8" customFormat="1" x14ac:dyDescent="0.2">
      <c r="A109" s="40" t="s">
        <v>286</v>
      </c>
      <c r="B109" s="37" t="s">
        <v>356</v>
      </c>
      <c r="C109" s="31">
        <v>174579.73</v>
      </c>
      <c r="D109" s="30">
        <v>113272</v>
      </c>
      <c r="E109" s="30">
        <v>113272</v>
      </c>
      <c r="F109" s="31">
        <v>49774.51</v>
      </c>
      <c r="G109" s="31">
        <v>28.5110476456803</v>
      </c>
      <c r="H109" s="31">
        <v>43.942465922734698</v>
      </c>
    </row>
    <row r="110" spans="1:8" s="8" customFormat="1" x14ac:dyDescent="0.2">
      <c r="A110" s="41" t="s">
        <v>506</v>
      </c>
      <c r="B110" s="37" t="s">
        <v>524</v>
      </c>
      <c r="C110" s="31">
        <v>174579.73</v>
      </c>
      <c r="D110" s="34"/>
      <c r="E110" s="34"/>
      <c r="F110" s="31">
        <v>49774.51</v>
      </c>
      <c r="G110" s="31">
        <v>28.5110476456803</v>
      </c>
      <c r="H110" s="34"/>
    </row>
    <row r="111" spans="1:8" s="8" customFormat="1" x14ac:dyDescent="0.2">
      <c r="A111" s="42" t="s">
        <v>287</v>
      </c>
      <c r="B111" s="37" t="s">
        <v>357</v>
      </c>
      <c r="C111" s="31">
        <v>26544.560000000001</v>
      </c>
      <c r="D111" s="34"/>
      <c r="E111" s="34"/>
      <c r="F111" s="31">
        <v>28.2</v>
      </c>
      <c r="G111" s="31">
        <v>0.10623645673539001</v>
      </c>
      <c r="H111" s="34"/>
    </row>
    <row r="112" spans="1:8" s="8" customFormat="1" x14ac:dyDescent="0.2">
      <c r="A112" s="42" t="s">
        <v>288</v>
      </c>
      <c r="B112" s="37" t="s">
        <v>358</v>
      </c>
      <c r="C112" s="31">
        <v>148035.17000000001</v>
      </c>
      <c r="D112" s="34"/>
      <c r="E112" s="34"/>
      <c r="F112" s="31">
        <v>49746.31</v>
      </c>
      <c r="G112" s="31">
        <v>33.604386038804201</v>
      </c>
      <c r="H112" s="34"/>
    </row>
    <row r="113" spans="1:8" s="8" customFormat="1" x14ac:dyDescent="0.2">
      <c r="A113" s="39" t="s">
        <v>71</v>
      </c>
      <c r="B113" s="36" t="s">
        <v>525</v>
      </c>
      <c r="C113" s="70">
        <v>9848719.3499999996</v>
      </c>
      <c r="D113" s="73">
        <v>53657348</v>
      </c>
      <c r="E113" s="73">
        <v>65099569</v>
      </c>
      <c r="F113" s="70">
        <v>47928216.689999998</v>
      </c>
      <c r="G113" s="70">
        <v>486.64415125200998</v>
      </c>
      <c r="H113" s="70">
        <v>73.622940099649497</v>
      </c>
    </row>
    <row r="114" spans="1:8" s="8" customFormat="1" x14ac:dyDescent="0.2">
      <c r="A114" s="40" t="s">
        <v>245</v>
      </c>
      <c r="B114" s="37" t="s">
        <v>314</v>
      </c>
      <c r="C114" s="34"/>
      <c r="D114" s="30">
        <v>79634</v>
      </c>
      <c r="E114" s="30">
        <v>79634</v>
      </c>
      <c r="F114" s="31">
        <v>32273.96</v>
      </c>
      <c r="G114" s="34"/>
      <c r="H114" s="31">
        <v>40.527864982293998</v>
      </c>
    </row>
    <row r="115" spans="1:8" s="8" customFormat="1" x14ac:dyDescent="0.2">
      <c r="A115" s="41" t="s">
        <v>507</v>
      </c>
      <c r="B115" s="37" t="s">
        <v>526</v>
      </c>
      <c r="C115" s="34"/>
      <c r="D115" s="34"/>
      <c r="E115" s="34"/>
      <c r="F115" s="31">
        <v>32273.96</v>
      </c>
      <c r="G115" s="34"/>
      <c r="H115" s="34"/>
    </row>
    <row r="116" spans="1:8" s="8" customFormat="1" x14ac:dyDescent="0.2">
      <c r="A116" s="42" t="s">
        <v>246</v>
      </c>
      <c r="B116" s="37" t="s">
        <v>315</v>
      </c>
      <c r="C116" s="34"/>
      <c r="D116" s="34"/>
      <c r="E116" s="34"/>
      <c r="F116" s="31">
        <v>32273.96</v>
      </c>
      <c r="G116" s="34"/>
      <c r="H116" s="34"/>
    </row>
    <row r="117" spans="1:8" s="8" customFormat="1" x14ac:dyDescent="0.2">
      <c r="A117" s="40" t="s">
        <v>243</v>
      </c>
      <c r="B117" s="37" t="s">
        <v>312</v>
      </c>
      <c r="C117" s="31">
        <v>7195624.4400000004</v>
      </c>
      <c r="D117" s="30">
        <v>12866499</v>
      </c>
      <c r="E117" s="30">
        <v>12968851</v>
      </c>
      <c r="F117" s="31">
        <v>12055282.52</v>
      </c>
      <c r="G117" s="31">
        <v>167.53629404260599</v>
      </c>
      <c r="H117" s="31">
        <v>92.955671400650701</v>
      </c>
    </row>
    <row r="118" spans="1:8" s="8" customFormat="1" x14ac:dyDescent="0.2">
      <c r="A118" s="41" t="s">
        <v>508</v>
      </c>
      <c r="B118" s="37" t="s">
        <v>527</v>
      </c>
      <c r="C118" s="34"/>
      <c r="D118" s="34"/>
      <c r="E118" s="34"/>
      <c r="F118" s="31">
        <v>201075.05</v>
      </c>
      <c r="G118" s="34"/>
      <c r="H118" s="34"/>
    </row>
    <row r="119" spans="1:8" s="8" customFormat="1" x14ac:dyDescent="0.2">
      <c r="A119" s="42" t="s">
        <v>247</v>
      </c>
      <c r="B119" s="37" t="s">
        <v>316</v>
      </c>
      <c r="C119" s="34"/>
      <c r="D119" s="34"/>
      <c r="E119" s="34"/>
      <c r="F119" s="31">
        <v>201075.05</v>
      </c>
      <c r="G119" s="34"/>
      <c r="H119" s="34"/>
    </row>
    <row r="120" spans="1:8" s="8" customFormat="1" x14ac:dyDescent="0.2">
      <c r="A120" s="41" t="s">
        <v>509</v>
      </c>
      <c r="B120" s="37" t="s">
        <v>528</v>
      </c>
      <c r="C120" s="31">
        <v>6902800.6699999999</v>
      </c>
      <c r="D120" s="34"/>
      <c r="E120" s="34"/>
      <c r="F120" s="31">
        <v>10638729.310000001</v>
      </c>
      <c r="G120" s="31">
        <v>154.12192555749999</v>
      </c>
      <c r="H120" s="34"/>
    </row>
    <row r="121" spans="1:8" s="8" customFormat="1" x14ac:dyDescent="0.2">
      <c r="A121" s="42" t="s">
        <v>248</v>
      </c>
      <c r="B121" s="37" t="s">
        <v>317</v>
      </c>
      <c r="C121" s="31">
        <v>759174.71</v>
      </c>
      <c r="D121" s="34"/>
      <c r="E121" s="34"/>
      <c r="F121" s="31">
        <v>330486.59000000003</v>
      </c>
      <c r="G121" s="31">
        <v>43.532349753853097</v>
      </c>
      <c r="H121" s="34"/>
    </row>
    <row r="122" spans="1:8" s="8" customFormat="1" x14ac:dyDescent="0.2">
      <c r="A122" s="42" t="s">
        <v>249</v>
      </c>
      <c r="B122" s="37" t="s">
        <v>318</v>
      </c>
      <c r="C122" s="31">
        <v>1581.4</v>
      </c>
      <c r="D122" s="34"/>
      <c r="E122" s="34"/>
      <c r="F122" s="31">
        <v>378038.58</v>
      </c>
      <c r="G122" s="31">
        <v>23905.310484380901</v>
      </c>
      <c r="H122" s="34"/>
    </row>
    <row r="123" spans="1:8" s="8" customFormat="1" x14ac:dyDescent="0.2">
      <c r="A123" s="42" t="s">
        <v>250</v>
      </c>
      <c r="B123" s="37" t="s">
        <v>319</v>
      </c>
      <c r="C123" s="31">
        <v>18197.560000000001</v>
      </c>
      <c r="D123" s="34"/>
      <c r="E123" s="34"/>
      <c r="F123" s="31">
        <v>34702.28</v>
      </c>
      <c r="G123" s="31">
        <v>190.697434161503</v>
      </c>
      <c r="H123" s="34"/>
    </row>
    <row r="124" spans="1:8" s="8" customFormat="1" x14ac:dyDescent="0.2">
      <c r="A124" s="42" t="s">
        <v>244</v>
      </c>
      <c r="B124" s="37" t="s">
        <v>313</v>
      </c>
      <c r="C124" s="31">
        <v>5962979</v>
      </c>
      <c r="D124" s="34"/>
      <c r="E124" s="34"/>
      <c r="F124" s="31">
        <v>9591666.1099999994</v>
      </c>
      <c r="G124" s="31">
        <v>160.85359532542401</v>
      </c>
      <c r="H124" s="34"/>
    </row>
    <row r="125" spans="1:8" s="8" customFormat="1" x14ac:dyDescent="0.2">
      <c r="A125" s="42" t="s">
        <v>251</v>
      </c>
      <c r="B125" s="37" t="s">
        <v>320</v>
      </c>
      <c r="C125" s="31">
        <v>160868</v>
      </c>
      <c r="D125" s="34"/>
      <c r="E125" s="34"/>
      <c r="F125" s="31">
        <v>303835.75</v>
      </c>
      <c r="G125" s="31">
        <v>188.87270930203599</v>
      </c>
      <c r="H125" s="34"/>
    </row>
    <row r="126" spans="1:8" s="8" customFormat="1" x14ac:dyDescent="0.2">
      <c r="A126" s="41" t="s">
        <v>510</v>
      </c>
      <c r="B126" s="37" t="s">
        <v>529</v>
      </c>
      <c r="C126" s="31">
        <v>75906.12</v>
      </c>
      <c r="D126" s="34"/>
      <c r="E126" s="34"/>
      <c r="F126" s="31">
        <v>29550.1</v>
      </c>
      <c r="G126" s="31">
        <v>38.929799072854699</v>
      </c>
      <c r="H126" s="34"/>
    </row>
    <row r="127" spans="1:8" s="8" customFormat="1" x14ac:dyDescent="0.2">
      <c r="A127" s="42" t="s">
        <v>252</v>
      </c>
      <c r="B127" s="37" t="s">
        <v>321</v>
      </c>
      <c r="C127" s="31">
        <v>75906.12</v>
      </c>
      <c r="D127" s="34"/>
      <c r="E127" s="34"/>
      <c r="F127" s="31">
        <v>29550.1</v>
      </c>
      <c r="G127" s="31">
        <v>38.929799072854699</v>
      </c>
      <c r="H127" s="34"/>
    </row>
    <row r="128" spans="1:8" s="8" customFormat="1" x14ac:dyDescent="0.2">
      <c r="A128" s="41" t="s">
        <v>511</v>
      </c>
      <c r="B128" s="37" t="s">
        <v>530</v>
      </c>
      <c r="C128" s="31">
        <v>1044</v>
      </c>
      <c r="D128" s="34"/>
      <c r="E128" s="34"/>
      <c r="F128" s="31">
        <v>474.05</v>
      </c>
      <c r="G128" s="31">
        <v>45.407088122605401</v>
      </c>
      <c r="H128" s="34"/>
    </row>
    <row r="129" spans="1:8" s="8" customFormat="1" x14ac:dyDescent="0.2">
      <c r="A129" s="42" t="s">
        <v>289</v>
      </c>
      <c r="B129" s="37" t="s">
        <v>359</v>
      </c>
      <c r="C129" s="31">
        <v>1044</v>
      </c>
      <c r="D129" s="34"/>
      <c r="E129" s="34"/>
      <c r="F129" s="31">
        <v>474.05</v>
      </c>
      <c r="G129" s="31">
        <v>45.407088122605401</v>
      </c>
      <c r="H129" s="34"/>
    </row>
    <row r="130" spans="1:8" s="8" customFormat="1" x14ac:dyDescent="0.2">
      <c r="A130" s="41" t="s">
        <v>512</v>
      </c>
      <c r="B130" s="37" t="s">
        <v>531</v>
      </c>
      <c r="C130" s="31">
        <v>215873.65</v>
      </c>
      <c r="D130" s="34"/>
      <c r="E130" s="34"/>
      <c r="F130" s="31">
        <v>1185454.01</v>
      </c>
      <c r="G130" s="31">
        <v>549.14252387912995</v>
      </c>
      <c r="H130" s="34"/>
    </row>
    <row r="131" spans="1:8" s="8" customFormat="1" x14ac:dyDescent="0.2">
      <c r="A131" s="42" t="s">
        <v>253</v>
      </c>
      <c r="B131" s="37" t="s">
        <v>322</v>
      </c>
      <c r="C131" s="31">
        <v>215873.65</v>
      </c>
      <c r="D131" s="34"/>
      <c r="E131" s="34"/>
      <c r="F131" s="31">
        <v>1185454.01</v>
      </c>
      <c r="G131" s="31">
        <v>549.14252387912995</v>
      </c>
      <c r="H131" s="34"/>
    </row>
    <row r="132" spans="1:8" s="8" customFormat="1" x14ac:dyDescent="0.2">
      <c r="A132" s="40" t="s">
        <v>254</v>
      </c>
      <c r="B132" s="37" t="s">
        <v>323</v>
      </c>
      <c r="C132" s="31">
        <v>2653094.91</v>
      </c>
      <c r="D132" s="30">
        <v>40711215</v>
      </c>
      <c r="E132" s="30">
        <v>52051084</v>
      </c>
      <c r="F132" s="31">
        <v>35840660.210000001</v>
      </c>
      <c r="G132" s="31">
        <v>1350.9000403607899</v>
      </c>
      <c r="H132" s="31">
        <v>68.856702792203095</v>
      </c>
    </row>
    <row r="133" spans="1:8" s="8" customFormat="1" x14ac:dyDescent="0.2">
      <c r="A133" s="41" t="s">
        <v>513</v>
      </c>
      <c r="B133" s="37" t="s">
        <v>324</v>
      </c>
      <c r="C133" s="31">
        <v>2653094.91</v>
      </c>
      <c r="D133" s="30"/>
      <c r="E133" s="30"/>
      <c r="F133" s="31">
        <v>35840660.210000001</v>
      </c>
      <c r="G133" s="31">
        <v>1350.9000403607899</v>
      </c>
      <c r="H133" s="31"/>
    </row>
    <row r="134" spans="1:8" s="8" customFormat="1" x14ac:dyDescent="0.2">
      <c r="A134" s="42" t="s">
        <v>255</v>
      </c>
      <c r="B134" s="37" t="s">
        <v>324</v>
      </c>
      <c r="C134" s="31">
        <v>2653094.91</v>
      </c>
      <c r="D134" s="30"/>
      <c r="E134" s="30"/>
      <c r="F134" s="31">
        <v>35840660.210000001</v>
      </c>
      <c r="G134" s="31">
        <v>1350.9000403607899</v>
      </c>
      <c r="H134" s="31"/>
    </row>
    <row r="144" spans="1:8" x14ac:dyDescent="0.2">
      <c r="C144" s="86"/>
    </row>
  </sheetData>
  <mergeCells count="5">
    <mergeCell ref="A8:B8"/>
    <mergeCell ref="A9:B9"/>
    <mergeCell ref="A6:H6"/>
    <mergeCell ref="A4:H4"/>
    <mergeCell ref="A2:H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41"/>
  <sheetViews>
    <sheetView workbookViewId="0">
      <selection activeCell="A2" sqref="A2:H2"/>
    </sheetView>
  </sheetViews>
  <sheetFormatPr defaultRowHeight="12.75" x14ac:dyDescent="0.2"/>
  <cols>
    <col min="1" max="1" width="12.7109375" customWidth="1"/>
    <col min="2" max="2" width="47.5703125" customWidth="1"/>
    <col min="3" max="3" width="15.85546875" customWidth="1"/>
    <col min="4" max="4" width="20.42578125" customWidth="1"/>
    <col min="5" max="5" width="18.7109375" customWidth="1"/>
    <col min="6" max="6" width="16.28515625" customWidth="1"/>
    <col min="7" max="7" width="11.140625" customWidth="1"/>
    <col min="8" max="8" width="11.28515625" customWidth="1"/>
  </cols>
  <sheetData>
    <row r="1" spans="1:15" ht="18" x14ac:dyDescent="0.2">
      <c r="A1" s="17"/>
      <c r="B1" s="17"/>
      <c r="C1" s="17"/>
      <c r="D1" s="17"/>
      <c r="E1" s="17"/>
      <c r="F1" s="17"/>
      <c r="G1" s="17"/>
      <c r="H1" s="17"/>
      <c r="I1" s="18"/>
      <c r="J1" s="18"/>
      <c r="K1" s="18"/>
    </row>
    <row r="2" spans="1:15" ht="15.75" customHeight="1" x14ac:dyDescent="0.2">
      <c r="A2" s="157" t="s">
        <v>406</v>
      </c>
      <c r="B2" s="157"/>
      <c r="C2" s="157"/>
      <c r="D2" s="157"/>
      <c r="E2" s="157"/>
      <c r="F2" s="157"/>
      <c r="G2" s="157"/>
      <c r="H2" s="157"/>
      <c r="I2" s="67"/>
      <c r="J2" s="67"/>
      <c r="K2" s="67"/>
    </row>
    <row r="3" spans="1:15" ht="18" x14ac:dyDescent="0.2">
      <c r="A3" s="17"/>
      <c r="B3" s="17"/>
      <c r="C3" s="17"/>
      <c r="D3" s="17"/>
      <c r="E3" s="17"/>
      <c r="F3" s="17"/>
      <c r="G3" s="17"/>
      <c r="H3" s="17"/>
      <c r="I3" s="18"/>
      <c r="J3" s="18"/>
      <c r="K3" s="18"/>
    </row>
    <row r="4" spans="1:15" ht="60.75" customHeight="1" x14ac:dyDescent="0.2">
      <c r="A4" s="155" t="s">
        <v>204</v>
      </c>
      <c r="B4" s="155"/>
      <c r="C4" s="69" t="s">
        <v>387</v>
      </c>
      <c r="D4" s="69" t="s">
        <v>380</v>
      </c>
      <c r="E4" s="69" t="s">
        <v>381</v>
      </c>
      <c r="F4" s="69" t="s">
        <v>388</v>
      </c>
      <c r="G4" s="69" t="s">
        <v>382</v>
      </c>
      <c r="H4" s="69" t="s">
        <v>383</v>
      </c>
    </row>
    <row r="5" spans="1:15" x14ac:dyDescent="0.2">
      <c r="A5" s="156">
        <v>1</v>
      </c>
      <c r="B5" s="156"/>
      <c r="C5" s="21">
        <v>2</v>
      </c>
      <c r="D5" s="21">
        <v>3</v>
      </c>
      <c r="E5" s="21">
        <v>4.3333333333333304</v>
      </c>
      <c r="F5" s="21">
        <v>5.0833333333333304</v>
      </c>
      <c r="G5" s="21">
        <v>6</v>
      </c>
      <c r="H5" s="21">
        <v>7</v>
      </c>
    </row>
    <row r="6" spans="1:15" s="8" customFormat="1" x14ac:dyDescent="0.2">
      <c r="A6" s="74" t="s">
        <v>407</v>
      </c>
      <c r="B6" s="74"/>
      <c r="C6" s="130">
        <f>+C7+C10+C12+C14+C20+C22</f>
        <v>475501087.01999998</v>
      </c>
      <c r="D6" s="130">
        <f t="shared" ref="D6:F6" si="0">+D7+D10+D12+D14+D20+D22</f>
        <v>473462780</v>
      </c>
      <c r="E6" s="130">
        <f t="shared" si="0"/>
        <v>520425472</v>
      </c>
      <c r="F6" s="130">
        <f t="shared" si="0"/>
        <v>566245210.88</v>
      </c>
      <c r="G6" s="130">
        <f>F6/C6*100</f>
        <v>119.0838940934289</v>
      </c>
      <c r="H6" s="130">
        <f>F6/E6*100</f>
        <v>108.80428444517027</v>
      </c>
      <c r="I6" s="14"/>
      <c r="J6" s="14"/>
      <c r="K6" s="14"/>
      <c r="L6" s="14"/>
      <c r="M6" s="13"/>
      <c r="N6" s="13"/>
      <c r="O6" s="13"/>
    </row>
    <row r="7" spans="1:15" x14ac:dyDescent="0.2">
      <c r="A7" s="38" t="s">
        <v>188</v>
      </c>
      <c r="B7" s="35" t="s">
        <v>214</v>
      </c>
      <c r="C7" s="70">
        <f>+C8+C9</f>
        <v>75046895.469999999</v>
      </c>
      <c r="D7" s="70">
        <f t="shared" ref="D7:F7" si="1">+D8+D9</f>
        <v>9459133</v>
      </c>
      <c r="E7" s="70">
        <f>+E8+E9</f>
        <v>60645297</v>
      </c>
      <c r="F7" s="70">
        <f t="shared" si="1"/>
        <v>60593795.660000004</v>
      </c>
      <c r="G7" s="132">
        <f t="shared" ref="G7:G41" si="2">F7/C7*100</f>
        <v>80.741242233294486</v>
      </c>
      <c r="H7" s="70">
        <f t="shared" ref="H7:H41" si="3">F7/E7*100</f>
        <v>99.915077767695664</v>
      </c>
    </row>
    <row r="8" spans="1:15" x14ac:dyDescent="0.2">
      <c r="A8" s="71" t="s">
        <v>154</v>
      </c>
      <c r="B8" s="72" t="s">
        <v>214</v>
      </c>
      <c r="C8" s="31">
        <v>75043961.129999995</v>
      </c>
      <c r="D8" s="30">
        <v>9424632</v>
      </c>
      <c r="E8" s="30">
        <v>60610796</v>
      </c>
      <c r="F8" s="31">
        <v>60588723.950000003</v>
      </c>
      <c r="G8" s="31">
        <f t="shared" si="2"/>
        <v>80.737641027558595</v>
      </c>
      <c r="H8" s="31">
        <f t="shared" si="3"/>
        <v>99.963583962830654</v>
      </c>
    </row>
    <row r="9" spans="1:15" x14ac:dyDescent="0.2">
      <c r="A9" s="71" t="s">
        <v>150</v>
      </c>
      <c r="B9" s="72" t="s">
        <v>215</v>
      </c>
      <c r="C9" s="31">
        <v>2934.34</v>
      </c>
      <c r="D9" s="30">
        <v>34501</v>
      </c>
      <c r="E9" s="30">
        <v>34501</v>
      </c>
      <c r="F9" s="31">
        <v>5071.71</v>
      </c>
      <c r="G9" s="31">
        <f t="shared" si="2"/>
        <v>172.83988903808009</v>
      </c>
      <c r="H9" s="31">
        <f t="shared" si="3"/>
        <v>14.700182603402801</v>
      </c>
    </row>
    <row r="10" spans="1:15" x14ac:dyDescent="0.2">
      <c r="A10" s="38" t="s">
        <v>66</v>
      </c>
      <c r="B10" s="128" t="s">
        <v>225</v>
      </c>
      <c r="C10" s="70">
        <v>12199425.35</v>
      </c>
      <c r="D10" s="73">
        <v>11472837</v>
      </c>
      <c r="E10" s="73">
        <v>11472837</v>
      </c>
      <c r="F10" s="70">
        <v>14528356.039999999</v>
      </c>
      <c r="G10" s="70">
        <f t="shared" si="2"/>
        <v>119.09049502893183</v>
      </c>
      <c r="H10" s="70">
        <f t="shared" si="3"/>
        <v>126.63263707137126</v>
      </c>
    </row>
    <row r="11" spans="1:15" x14ac:dyDescent="0.2">
      <c r="A11" s="71" t="s">
        <v>224</v>
      </c>
      <c r="B11" s="33" t="s">
        <v>225</v>
      </c>
      <c r="C11" s="31">
        <v>12199425.35</v>
      </c>
      <c r="D11" s="30">
        <v>11472837</v>
      </c>
      <c r="E11" s="30">
        <v>11472837</v>
      </c>
      <c r="F11" s="31">
        <v>14528356.039999999</v>
      </c>
      <c r="G11" s="31">
        <f t="shared" si="2"/>
        <v>119.09049502893183</v>
      </c>
      <c r="H11" s="31">
        <f t="shared" si="3"/>
        <v>126.63263707137126</v>
      </c>
    </row>
    <row r="12" spans="1:15" x14ac:dyDescent="0.2">
      <c r="A12" s="38" t="s">
        <v>71</v>
      </c>
      <c r="B12" s="128" t="s">
        <v>385</v>
      </c>
      <c r="C12" s="70">
        <v>385051353.18000001</v>
      </c>
      <c r="D12" s="73">
        <v>415765269</v>
      </c>
      <c r="E12" s="73">
        <v>415765269</v>
      </c>
      <c r="F12" s="70">
        <v>442902377.04000002</v>
      </c>
      <c r="G12" s="70">
        <f t="shared" si="2"/>
        <v>115.02423595767924</v>
      </c>
      <c r="H12" s="70">
        <f t="shared" si="3"/>
        <v>106.52702620044967</v>
      </c>
    </row>
    <row r="13" spans="1:15" x14ac:dyDescent="0.2">
      <c r="A13" s="71" t="s">
        <v>226</v>
      </c>
      <c r="B13" s="33" t="s">
        <v>227</v>
      </c>
      <c r="C13" s="31">
        <v>385051353.18000001</v>
      </c>
      <c r="D13" s="30">
        <v>415765269</v>
      </c>
      <c r="E13" s="30">
        <v>415765269</v>
      </c>
      <c r="F13" s="31">
        <v>442902377.04000002</v>
      </c>
      <c r="G13" s="31">
        <f t="shared" si="2"/>
        <v>115.02423595767924</v>
      </c>
      <c r="H13" s="31">
        <f t="shared" si="3"/>
        <v>106.52702620044967</v>
      </c>
    </row>
    <row r="14" spans="1:15" x14ac:dyDescent="0.2">
      <c r="A14" s="38" t="s">
        <v>152</v>
      </c>
      <c r="B14" s="128" t="s">
        <v>411</v>
      </c>
      <c r="C14" s="70">
        <v>2919134.02</v>
      </c>
      <c r="D14" s="73">
        <v>36227350</v>
      </c>
      <c r="E14" s="73">
        <f>+E15+E16+E17+E18+E19</f>
        <v>32003878</v>
      </c>
      <c r="F14" s="70">
        <v>48138335.07</v>
      </c>
      <c r="G14" s="70">
        <f t="shared" si="2"/>
        <v>1649.0621787210716</v>
      </c>
      <c r="H14" s="70">
        <f t="shared" si="3"/>
        <v>150.41406878878865</v>
      </c>
    </row>
    <row r="15" spans="1:15" x14ac:dyDescent="0.2">
      <c r="A15" s="71" t="s">
        <v>208</v>
      </c>
      <c r="B15" s="33" t="s">
        <v>209</v>
      </c>
      <c r="C15" s="70"/>
      <c r="D15" s="30">
        <v>44100</v>
      </c>
      <c r="E15" s="30">
        <v>44100</v>
      </c>
      <c r="F15" s="31">
        <v>138783.37</v>
      </c>
      <c r="G15" s="31"/>
      <c r="H15" s="31">
        <f t="shared" si="3"/>
        <v>314.70151927437644</v>
      </c>
    </row>
    <row r="16" spans="1:15" x14ac:dyDescent="0.2">
      <c r="A16" s="71" t="s">
        <v>228</v>
      </c>
      <c r="B16" s="72" t="s">
        <v>229</v>
      </c>
      <c r="C16" s="31">
        <v>2497832.34</v>
      </c>
      <c r="D16" s="30">
        <v>1808346</v>
      </c>
      <c r="E16" s="30">
        <v>1808346</v>
      </c>
      <c r="F16" s="31">
        <v>32289203.300000001</v>
      </c>
      <c r="G16" s="31">
        <f t="shared" si="2"/>
        <v>1292.6889760743511</v>
      </c>
      <c r="H16" s="31">
        <f t="shared" si="3"/>
        <v>1785.56555548551</v>
      </c>
    </row>
    <row r="17" spans="1:15" x14ac:dyDescent="0.2">
      <c r="A17" s="71" t="s">
        <v>408</v>
      </c>
      <c r="B17" s="72" t="s">
        <v>412</v>
      </c>
      <c r="C17" s="31">
        <v>16628.13</v>
      </c>
      <c r="D17" s="30">
        <v>195506</v>
      </c>
      <c r="E17" s="30">
        <v>195506</v>
      </c>
      <c r="F17" s="31">
        <v>28740.11</v>
      </c>
      <c r="G17" s="31">
        <f t="shared" si="2"/>
        <v>172.84030134476939</v>
      </c>
      <c r="H17" s="31">
        <f t="shared" si="3"/>
        <v>14.70037236708848</v>
      </c>
    </row>
    <row r="18" spans="1:15" x14ac:dyDescent="0.2">
      <c r="A18" s="71" t="s">
        <v>409</v>
      </c>
      <c r="B18" s="72" t="s">
        <v>413</v>
      </c>
      <c r="C18" s="31">
        <v>404673.55</v>
      </c>
      <c r="D18" s="30">
        <v>19700237</v>
      </c>
      <c r="E18" s="30">
        <v>15476765</v>
      </c>
      <c r="F18" s="31">
        <v>15681608.289999999</v>
      </c>
      <c r="G18" s="31">
        <f t="shared" si="2"/>
        <v>3875.1255895029458</v>
      </c>
      <c r="H18" s="31">
        <f t="shared" si="3"/>
        <v>101.32355366253864</v>
      </c>
    </row>
    <row r="19" spans="1:15" x14ac:dyDescent="0.2">
      <c r="A19" s="71" t="s">
        <v>410</v>
      </c>
      <c r="B19" s="72" t="s">
        <v>414</v>
      </c>
      <c r="C19" s="31"/>
      <c r="D19" s="30">
        <v>14479161</v>
      </c>
      <c r="E19" s="30">
        <v>14479161</v>
      </c>
      <c r="F19" s="31"/>
      <c r="G19" s="31"/>
      <c r="H19" s="31">
        <f t="shared" si="3"/>
        <v>0</v>
      </c>
    </row>
    <row r="20" spans="1:15" x14ac:dyDescent="0.2">
      <c r="A20" s="38" t="s">
        <v>157</v>
      </c>
      <c r="B20" s="35" t="s">
        <v>237</v>
      </c>
      <c r="C20" s="70">
        <v>275708.78000000003</v>
      </c>
      <c r="D20" s="73">
        <v>514301</v>
      </c>
      <c r="E20" s="73">
        <v>514301</v>
      </c>
      <c r="F20" s="70">
        <v>70051.56</v>
      </c>
      <c r="G20" s="70">
        <f t="shared" si="2"/>
        <v>25.407808920702486</v>
      </c>
      <c r="H20" s="70">
        <f t="shared" si="3"/>
        <v>13.62073182824844</v>
      </c>
    </row>
    <row r="21" spans="1:15" x14ac:dyDescent="0.2">
      <c r="A21" s="71" t="s">
        <v>236</v>
      </c>
      <c r="B21" s="72" t="s">
        <v>237</v>
      </c>
      <c r="C21" s="31">
        <v>275708.78000000003</v>
      </c>
      <c r="D21" s="30">
        <v>514301</v>
      </c>
      <c r="E21" s="30">
        <v>514301</v>
      </c>
      <c r="F21" s="31">
        <v>70051.56</v>
      </c>
      <c r="G21" s="31">
        <f t="shared" si="2"/>
        <v>25.407808920702486</v>
      </c>
      <c r="H21" s="31">
        <f t="shared" si="3"/>
        <v>13.62073182824844</v>
      </c>
    </row>
    <row r="22" spans="1:15" x14ac:dyDescent="0.2">
      <c r="A22" s="38" t="s">
        <v>153</v>
      </c>
      <c r="B22" s="35" t="s">
        <v>239</v>
      </c>
      <c r="C22" s="70">
        <v>8570.2199999999993</v>
      </c>
      <c r="D22" s="73">
        <v>23890</v>
      </c>
      <c r="E22" s="73">
        <v>23890</v>
      </c>
      <c r="F22" s="70">
        <v>12295.51</v>
      </c>
      <c r="G22" s="70">
        <f t="shared" si="2"/>
        <v>143.46784563290092</v>
      </c>
      <c r="H22" s="70">
        <f t="shared" si="3"/>
        <v>51.467182921724572</v>
      </c>
    </row>
    <row r="23" spans="1:15" x14ac:dyDescent="0.2">
      <c r="A23" s="71" t="s">
        <v>238</v>
      </c>
      <c r="B23" s="72" t="s">
        <v>239</v>
      </c>
      <c r="C23" s="31">
        <v>8570.2199999999993</v>
      </c>
      <c r="D23" s="30">
        <v>23890</v>
      </c>
      <c r="E23" s="30">
        <v>23890</v>
      </c>
      <c r="F23" s="31">
        <v>12295.51</v>
      </c>
      <c r="G23" s="31">
        <f t="shared" si="2"/>
        <v>143.46784563290092</v>
      </c>
      <c r="H23" s="31">
        <f t="shared" si="3"/>
        <v>51.467182921724572</v>
      </c>
    </row>
    <row r="24" spans="1:15" s="8" customFormat="1" x14ac:dyDescent="0.2">
      <c r="A24" s="74" t="s">
        <v>162</v>
      </c>
      <c r="B24" s="74" t="s">
        <v>190</v>
      </c>
      <c r="C24" s="130">
        <v>470800006.63999999</v>
      </c>
      <c r="D24" s="131">
        <v>479288636</v>
      </c>
      <c r="E24" s="131">
        <v>526251328</v>
      </c>
      <c r="F24" s="130">
        <v>564396861.07000005</v>
      </c>
      <c r="G24" s="130">
        <f t="shared" si="2"/>
        <v>119.88038511256214</v>
      </c>
      <c r="H24" s="130">
        <f t="shared" si="3"/>
        <v>107.24853906116888</v>
      </c>
      <c r="I24" s="85"/>
      <c r="J24" s="85"/>
      <c r="K24" s="85"/>
      <c r="L24" s="85"/>
      <c r="M24" s="85"/>
      <c r="N24" s="85"/>
      <c r="O24" s="85"/>
    </row>
    <row r="25" spans="1:15" x14ac:dyDescent="0.2">
      <c r="A25" s="38" t="s">
        <v>188</v>
      </c>
      <c r="B25" s="35" t="s">
        <v>214</v>
      </c>
      <c r="C25" s="70">
        <v>75046895.469999999</v>
      </c>
      <c r="D25" s="73">
        <v>9459133</v>
      </c>
      <c r="E25" s="73">
        <v>60645297</v>
      </c>
      <c r="F25" s="70">
        <v>60593795.659999996</v>
      </c>
      <c r="G25" s="70">
        <f t="shared" si="2"/>
        <v>80.741242233294471</v>
      </c>
      <c r="H25" s="70">
        <f t="shared" si="3"/>
        <v>99.915077767695649</v>
      </c>
    </row>
    <row r="26" spans="1:15" x14ac:dyDescent="0.2">
      <c r="A26" s="71" t="s">
        <v>154</v>
      </c>
      <c r="B26" s="72" t="s">
        <v>214</v>
      </c>
      <c r="C26" s="31">
        <v>75043961.129999995</v>
      </c>
      <c r="D26" s="30">
        <v>9424632</v>
      </c>
      <c r="E26" s="30">
        <v>60610796</v>
      </c>
      <c r="F26" s="31">
        <v>60588723.950000003</v>
      </c>
      <c r="G26" s="31">
        <f t="shared" si="2"/>
        <v>80.737641027558595</v>
      </c>
      <c r="H26" s="31">
        <f t="shared" si="3"/>
        <v>99.963583962830654</v>
      </c>
    </row>
    <row r="27" spans="1:15" x14ac:dyDescent="0.2">
      <c r="A27" s="71" t="s">
        <v>150</v>
      </c>
      <c r="B27" s="72" t="s">
        <v>215</v>
      </c>
      <c r="C27" s="31">
        <v>2934.34</v>
      </c>
      <c r="D27" s="30">
        <v>34501</v>
      </c>
      <c r="E27" s="30">
        <v>34501</v>
      </c>
      <c r="F27" s="31">
        <v>5071.71</v>
      </c>
      <c r="G27" s="31">
        <f t="shared" si="2"/>
        <v>172.83988903808009</v>
      </c>
      <c r="H27" s="31">
        <f t="shared" si="3"/>
        <v>14.700182603402801</v>
      </c>
    </row>
    <row r="28" spans="1:15" x14ac:dyDescent="0.2">
      <c r="A28" s="38" t="s">
        <v>66</v>
      </c>
      <c r="B28" s="35" t="s">
        <v>225</v>
      </c>
      <c r="C28" s="70">
        <v>7630954.8600000003</v>
      </c>
      <c r="D28" s="73">
        <v>15828135</v>
      </c>
      <c r="E28" s="73">
        <v>15828135</v>
      </c>
      <c r="F28" s="70">
        <v>12337018.199999999</v>
      </c>
      <c r="G28" s="70">
        <f t="shared" si="2"/>
        <v>161.67070080139354</v>
      </c>
      <c r="H28" s="70">
        <f t="shared" si="3"/>
        <v>77.943599798712853</v>
      </c>
    </row>
    <row r="29" spans="1:15" x14ac:dyDescent="0.2">
      <c r="A29" s="71" t="s">
        <v>224</v>
      </c>
      <c r="B29" s="72" t="s">
        <v>225</v>
      </c>
      <c r="C29" s="31">
        <v>7630954.8600000003</v>
      </c>
      <c r="D29" s="30">
        <v>15828135</v>
      </c>
      <c r="E29" s="30">
        <v>15828135</v>
      </c>
      <c r="F29" s="31">
        <v>12337018.199999999</v>
      </c>
      <c r="G29" s="31">
        <f t="shared" si="2"/>
        <v>161.67070080139354</v>
      </c>
      <c r="H29" s="31">
        <f t="shared" si="3"/>
        <v>77.943599798712853</v>
      </c>
    </row>
    <row r="30" spans="1:15" x14ac:dyDescent="0.2">
      <c r="A30" s="38" t="s">
        <v>71</v>
      </c>
      <c r="B30" s="35" t="s">
        <v>385</v>
      </c>
      <c r="C30" s="70">
        <v>384716145.23000002</v>
      </c>
      <c r="D30" s="73">
        <v>416565736</v>
      </c>
      <c r="E30" s="73">
        <v>416565736</v>
      </c>
      <c r="F30" s="70">
        <v>442923625.29000002</v>
      </c>
      <c r="G30" s="70">
        <f t="shared" si="2"/>
        <v>115.12998109949378</v>
      </c>
      <c r="H30" s="70">
        <f t="shared" si="3"/>
        <v>106.32742614481381</v>
      </c>
    </row>
    <row r="31" spans="1:15" x14ac:dyDescent="0.2">
      <c r="A31" s="71" t="s">
        <v>226</v>
      </c>
      <c r="B31" s="72" t="s">
        <v>227</v>
      </c>
      <c r="C31" s="31">
        <v>384716145.23000002</v>
      </c>
      <c r="D31" s="30">
        <v>416565736</v>
      </c>
      <c r="E31" s="30">
        <v>416565736</v>
      </c>
      <c r="F31" s="31">
        <v>442923625.29000002</v>
      </c>
      <c r="G31" s="31">
        <f t="shared" si="2"/>
        <v>115.12998109949378</v>
      </c>
      <c r="H31" s="31">
        <f t="shared" si="3"/>
        <v>106.32742614481381</v>
      </c>
    </row>
    <row r="32" spans="1:15" x14ac:dyDescent="0.2">
      <c r="A32" s="38" t="s">
        <v>152</v>
      </c>
      <c r="B32" s="35" t="s">
        <v>411</v>
      </c>
      <c r="C32" s="70">
        <v>3158316.75</v>
      </c>
      <c r="D32" s="73">
        <v>36366550</v>
      </c>
      <c r="E32" s="73">
        <v>32143078</v>
      </c>
      <c r="F32" s="70">
        <v>47865170.659999996</v>
      </c>
      <c r="G32" s="70">
        <f t="shared" si="2"/>
        <v>1515.5278728772214</v>
      </c>
      <c r="H32" s="70">
        <f t="shared" si="3"/>
        <v>148.91284107887861</v>
      </c>
    </row>
    <row r="33" spans="1:8" x14ac:dyDescent="0.2">
      <c r="A33" s="71" t="s">
        <v>208</v>
      </c>
      <c r="B33" s="72" t="s">
        <v>209</v>
      </c>
      <c r="C33" s="31"/>
      <c r="D33" s="30"/>
      <c r="E33" s="30"/>
      <c r="F33" s="31">
        <v>2048.1999999999998</v>
      </c>
      <c r="G33" s="31"/>
      <c r="H33" s="31"/>
    </row>
    <row r="34" spans="1:8" x14ac:dyDescent="0.2">
      <c r="A34" s="71" t="s">
        <v>228</v>
      </c>
      <c r="B34" s="72" t="s">
        <v>229</v>
      </c>
      <c r="C34" s="31">
        <v>2737015.09</v>
      </c>
      <c r="D34" s="30">
        <v>1991646</v>
      </c>
      <c r="E34" s="30">
        <v>1991646</v>
      </c>
      <c r="F34" s="31">
        <v>32152774.059999999</v>
      </c>
      <c r="G34" s="31">
        <f t="shared" si="2"/>
        <v>1174.7386478603594</v>
      </c>
      <c r="H34" s="31">
        <f t="shared" si="3"/>
        <v>1614.3819765159069</v>
      </c>
    </row>
    <row r="35" spans="1:8" x14ac:dyDescent="0.2">
      <c r="A35" s="71" t="s">
        <v>408</v>
      </c>
      <c r="B35" s="72" t="s">
        <v>412</v>
      </c>
      <c r="C35" s="31">
        <v>16628.11</v>
      </c>
      <c r="D35" s="30">
        <v>195506</v>
      </c>
      <c r="E35" s="30">
        <v>195506</v>
      </c>
      <c r="F35" s="31">
        <v>28740.11</v>
      </c>
      <c r="G35" s="31">
        <f t="shared" si="2"/>
        <v>172.84050923406207</v>
      </c>
      <c r="H35" s="31">
        <f t="shared" si="3"/>
        <v>14.70037236708848</v>
      </c>
    </row>
    <row r="36" spans="1:8" x14ac:dyDescent="0.2">
      <c r="A36" s="71" t="s">
        <v>409</v>
      </c>
      <c r="B36" s="72" t="s">
        <v>413</v>
      </c>
      <c r="C36" s="31">
        <v>404673.55</v>
      </c>
      <c r="D36" s="30">
        <v>19700237</v>
      </c>
      <c r="E36" s="30">
        <v>15476765</v>
      </c>
      <c r="F36" s="31">
        <v>15681608.289999999</v>
      </c>
      <c r="G36" s="31">
        <f t="shared" si="2"/>
        <v>3875.1255895029458</v>
      </c>
      <c r="H36" s="31">
        <f t="shared" si="3"/>
        <v>101.32355366253864</v>
      </c>
    </row>
    <row r="37" spans="1:8" x14ac:dyDescent="0.2">
      <c r="A37" s="71" t="s">
        <v>410</v>
      </c>
      <c r="B37" s="33" t="s">
        <v>414</v>
      </c>
      <c r="C37" s="70"/>
      <c r="D37" s="30">
        <v>14479161</v>
      </c>
      <c r="E37" s="30">
        <v>14479161</v>
      </c>
      <c r="F37" s="70"/>
      <c r="G37" s="70"/>
      <c r="H37" s="70">
        <f t="shared" si="3"/>
        <v>0</v>
      </c>
    </row>
    <row r="38" spans="1:8" x14ac:dyDescent="0.2">
      <c r="A38" s="38" t="s">
        <v>157</v>
      </c>
      <c r="B38" s="128" t="s">
        <v>237</v>
      </c>
      <c r="C38" s="70">
        <v>223804.23</v>
      </c>
      <c r="D38" s="73">
        <v>1045192</v>
      </c>
      <c r="E38" s="73">
        <v>1045192</v>
      </c>
      <c r="F38" s="70">
        <v>651402.30000000005</v>
      </c>
      <c r="G38" s="70">
        <f t="shared" si="2"/>
        <v>291.05897596305488</v>
      </c>
      <c r="H38" s="70">
        <f t="shared" si="3"/>
        <v>62.32369746419797</v>
      </c>
    </row>
    <row r="39" spans="1:8" x14ac:dyDescent="0.2">
      <c r="A39" s="71" t="s">
        <v>236</v>
      </c>
      <c r="B39" s="33" t="s">
        <v>237</v>
      </c>
      <c r="C39" s="31">
        <v>223804.23</v>
      </c>
      <c r="D39" s="30">
        <v>1045192</v>
      </c>
      <c r="E39" s="30">
        <v>1045192</v>
      </c>
      <c r="F39" s="31">
        <v>651402.30000000005</v>
      </c>
      <c r="G39" s="31">
        <f t="shared" si="2"/>
        <v>291.05897596305488</v>
      </c>
      <c r="H39" s="31">
        <f t="shared" si="3"/>
        <v>62.32369746419797</v>
      </c>
    </row>
    <row r="40" spans="1:8" x14ac:dyDescent="0.2">
      <c r="A40" s="38" t="s">
        <v>153</v>
      </c>
      <c r="B40" s="128" t="s">
        <v>239</v>
      </c>
      <c r="C40" s="70">
        <v>23890.1</v>
      </c>
      <c r="D40" s="73">
        <v>23890</v>
      </c>
      <c r="E40" s="73">
        <v>23890</v>
      </c>
      <c r="F40" s="70">
        <v>25848.959999999999</v>
      </c>
      <c r="G40" s="70">
        <f t="shared" si="2"/>
        <v>108.1994633760428</v>
      </c>
      <c r="H40" s="70">
        <f t="shared" si="3"/>
        <v>108.19991628296357</v>
      </c>
    </row>
    <row r="41" spans="1:8" x14ac:dyDescent="0.2">
      <c r="A41" s="71" t="s">
        <v>238</v>
      </c>
      <c r="B41" s="33" t="s">
        <v>239</v>
      </c>
      <c r="C41" s="31">
        <v>23890.1</v>
      </c>
      <c r="D41" s="30">
        <v>23890</v>
      </c>
      <c r="E41" s="30">
        <v>23890</v>
      </c>
      <c r="F41" s="31">
        <v>25848.959999999999</v>
      </c>
      <c r="G41" s="31">
        <f t="shared" si="2"/>
        <v>108.1994633760428</v>
      </c>
      <c r="H41" s="31">
        <f t="shared" si="3"/>
        <v>108.19991628296357</v>
      </c>
    </row>
  </sheetData>
  <mergeCells count="3">
    <mergeCell ref="A4:B4"/>
    <mergeCell ref="A5:B5"/>
    <mergeCell ref="A2:H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8"/>
  <sheetViews>
    <sheetView workbookViewId="0">
      <selection activeCell="A2" sqref="A2:H2"/>
    </sheetView>
  </sheetViews>
  <sheetFormatPr defaultRowHeight="12.75" x14ac:dyDescent="0.2"/>
  <cols>
    <col min="1" max="1" width="13.7109375" customWidth="1"/>
    <col min="2" max="2" width="34.28515625" customWidth="1"/>
    <col min="3" max="3" width="16.28515625" customWidth="1"/>
    <col min="4" max="4" width="20.5703125" customWidth="1"/>
    <col min="5" max="5" width="16.5703125" customWidth="1"/>
    <col min="6" max="6" width="16.42578125" customWidth="1"/>
    <col min="7" max="8" width="9.85546875" customWidth="1"/>
  </cols>
  <sheetData>
    <row r="1" spans="1:15" ht="18" x14ac:dyDescent="0.2">
      <c r="A1" s="17"/>
      <c r="B1" s="17"/>
      <c r="C1" s="17"/>
      <c r="D1" s="17"/>
      <c r="E1" s="17"/>
      <c r="F1" s="17"/>
      <c r="G1" s="17"/>
      <c r="H1" s="17"/>
      <c r="I1" s="18"/>
      <c r="J1" s="18"/>
      <c r="K1" s="18"/>
    </row>
    <row r="2" spans="1:15" ht="15.75" customHeight="1" x14ac:dyDescent="0.2">
      <c r="A2" s="157" t="s">
        <v>400</v>
      </c>
      <c r="B2" s="157"/>
      <c r="C2" s="157"/>
      <c r="D2" s="157"/>
      <c r="E2" s="157"/>
      <c r="F2" s="157"/>
      <c r="G2" s="157"/>
      <c r="H2" s="157"/>
      <c r="I2" s="67"/>
      <c r="J2" s="67"/>
      <c r="K2" s="67"/>
    </row>
    <row r="3" spans="1:15" ht="18" x14ac:dyDescent="0.2">
      <c r="A3" s="17"/>
      <c r="B3" s="17"/>
      <c r="C3" s="17"/>
      <c r="D3" s="17"/>
      <c r="E3" s="17"/>
      <c r="F3" s="17"/>
      <c r="G3" s="17"/>
      <c r="H3" s="17"/>
      <c r="I3" s="18"/>
      <c r="J3" s="18"/>
      <c r="K3" s="18"/>
    </row>
    <row r="4" spans="1:15" ht="57" x14ac:dyDescent="0.2">
      <c r="A4" s="155" t="s">
        <v>204</v>
      </c>
      <c r="B4" s="155"/>
      <c r="C4" s="69" t="s">
        <v>387</v>
      </c>
      <c r="D4" s="69" t="s">
        <v>380</v>
      </c>
      <c r="E4" s="69" t="s">
        <v>381</v>
      </c>
      <c r="F4" s="69" t="s">
        <v>388</v>
      </c>
      <c r="G4" s="69" t="s">
        <v>382</v>
      </c>
      <c r="H4" s="69" t="s">
        <v>383</v>
      </c>
    </row>
    <row r="5" spans="1:15" x14ac:dyDescent="0.2">
      <c r="A5" s="156">
        <v>1</v>
      </c>
      <c r="B5" s="156"/>
      <c r="C5" s="21">
        <v>2</v>
      </c>
      <c r="D5" s="21">
        <v>3</v>
      </c>
      <c r="E5" s="21">
        <v>4.3333333333333304</v>
      </c>
      <c r="F5" s="21">
        <v>5.0833333333333304</v>
      </c>
      <c r="G5" s="21">
        <v>6</v>
      </c>
      <c r="H5" s="21">
        <v>7</v>
      </c>
    </row>
    <row r="6" spans="1:15" s="10" customFormat="1" x14ac:dyDescent="0.2">
      <c r="A6" s="83"/>
      <c r="B6" s="84" t="s">
        <v>401</v>
      </c>
      <c r="C6" s="130">
        <v>470800006.63999999</v>
      </c>
      <c r="D6" s="130">
        <v>479288636</v>
      </c>
      <c r="E6" s="130">
        <v>526251328</v>
      </c>
      <c r="F6" s="130">
        <v>564396861.07000005</v>
      </c>
      <c r="G6" s="130">
        <v>119.880385112562</v>
      </c>
      <c r="H6" s="130">
        <v>107.248539061169</v>
      </c>
      <c r="I6" s="82"/>
      <c r="J6" s="82"/>
      <c r="K6" s="82"/>
      <c r="L6" s="82"/>
      <c r="M6" s="81"/>
      <c r="N6" s="81"/>
      <c r="O6" s="81"/>
    </row>
    <row r="7" spans="1:15" s="8" customFormat="1" x14ac:dyDescent="0.2">
      <c r="A7" s="38" t="s">
        <v>402</v>
      </c>
      <c r="B7" s="35" t="s">
        <v>403</v>
      </c>
      <c r="C7" s="70">
        <v>470800006.63999999</v>
      </c>
      <c r="D7" s="73">
        <v>479288636</v>
      </c>
      <c r="E7" s="73">
        <v>526251328</v>
      </c>
      <c r="F7" s="70">
        <v>564396861.07000005</v>
      </c>
      <c r="G7" s="70">
        <v>119.880385112562</v>
      </c>
      <c r="H7" s="70">
        <v>107.248539061169</v>
      </c>
      <c r="I7" s="14"/>
      <c r="J7" s="14"/>
      <c r="K7" s="14"/>
      <c r="L7" s="14"/>
      <c r="M7" s="13"/>
      <c r="N7" s="13"/>
      <c r="O7" s="13"/>
    </row>
    <row r="8" spans="1:15" s="8" customFormat="1" x14ac:dyDescent="0.2">
      <c r="A8" s="71" t="s">
        <v>404</v>
      </c>
      <c r="B8" s="72" t="s">
        <v>405</v>
      </c>
      <c r="C8" s="31">
        <v>470800006.63999999</v>
      </c>
      <c r="D8" s="30">
        <v>479288636</v>
      </c>
      <c r="E8" s="30">
        <v>526251328</v>
      </c>
      <c r="F8" s="31">
        <v>564396861.07000005</v>
      </c>
      <c r="G8" s="31">
        <v>119.880385112562</v>
      </c>
      <c r="H8" s="31">
        <v>107.248539061169</v>
      </c>
      <c r="I8" s="19"/>
      <c r="J8" s="19"/>
      <c r="K8" s="19"/>
      <c r="L8" s="19"/>
      <c r="M8" s="20"/>
      <c r="N8" s="20"/>
      <c r="O8" s="20"/>
    </row>
  </sheetData>
  <mergeCells count="3">
    <mergeCell ref="A4:B4"/>
    <mergeCell ref="A5:B5"/>
    <mergeCell ref="A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5"/>
  <sheetViews>
    <sheetView workbookViewId="0">
      <selection activeCell="A2" sqref="A2:H2"/>
    </sheetView>
  </sheetViews>
  <sheetFormatPr defaultRowHeight="12.75" x14ac:dyDescent="0.2"/>
  <cols>
    <col min="1" max="1" width="16.5703125" customWidth="1"/>
    <col min="2" max="2" width="59.85546875" customWidth="1"/>
    <col min="3" max="3" width="16.42578125" customWidth="1"/>
    <col min="4" max="4" width="17.42578125" customWidth="1"/>
    <col min="5" max="5" width="16.42578125" customWidth="1"/>
    <col min="6" max="6" width="16.28515625" customWidth="1"/>
    <col min="7" max="8" width="9.7109375" customWidth="1"/>
  </cols>
  <sheetData>
    <row r="1" spans="1:15" ht="18" x14ac:dyDescent="0.2">
      <c r="A1" s="17"/>
      <c r="B1" s="17"/>
      <c r="C1" s="17"/>
      <c r="D1" s="17"/>
      <c r="E1" s="17"/>
      <c r="F1" s="17"/>
      <c r="G1" s="17"/>
      <c r="H1" s="17"/>
      <c r="I1" s="18"/>
      <c r="J1" s="18"/>
      <c r="K1" s="18"/>
    </row>
    <row r="2" spans="1:15" ht="15.75" customHeight="1" x14ac:dyDescent="0.2">
      <c r="A2" s="157" t="s">
        <v>389</v>
      </c>
      <c r="B2" s="157"/>
      <c r="C2" s="157"/>
      <c r="D2" s="157"/>
      <c r="E2" s="157"/>
      <c r="F2" s="157"/>
      <c r="G2" s="157"/>
      <c r="H2" s="157"/>
      <c r="I2" s="67"/>
      <c r="J2" s="67"/>
      <c r="K2" s="67"/>
    </row>
    <row r="3" spans="1:15" ht="18" x14ac:dyDescent="0.2">
      <c r="A3" s="17"/>
      <c r="B3" s="17"/>
      <c r="C3" s="17"/>
      <c r="D3" s="17"/>
      <c r="E3" s="17"/>
      <c r="F3" s="17"/>
      <c r="G3" s="17"/>
      <c r="H3" s="17"/>
      <c r="I3" s="18"/>
      <c r="J3" s="18"/>
      <c r="K3" s="18"/>
    </row>
    <row r="4" spans="1:15" s="9" customFormat="1" ht="57" customHeight="1" x14ac:dyDescent="0.2">
      <c r="A4" s="155" t="s">
        <v>204</v>
      </c>
      <c r="B4" s="155"/>
      <c r="C4" s="69" t="s">
        <v>387</v>
      </c>
      <c r="D4" s="69" t="s">
        <v>380</v>
      </c>
      <c r="E4" s="69" t="s">
        <v>381</v>
      </c>
      <c r="F4" s="69" t="s">
        <v>388</v>
      </c>
      <c r="G4" s="69" t="s">
        <v>382</v>
      </c>
      <c r="H4" s="69" t="s">
        <v>383</v>
      </c>
    </row>
    <row r="5" spans="1:15" x14ac:dyDescent="0.2">
      <c r="A5" s="156">
        <v>1</v>
      </c>
      <c r="B5" s="156"/>
      <c r="C5" s="21">
        <v>2</v>
      </c>
      <c r="D5" s="21">
        <v>3</v>
      </c>
      <c r="E5" s="21">
        <v>4.3333333333333304</v>
      </c>
      <c r="F5" s="21">
        <v>5.0833333333333304</v>
      </c>
      <c r="G5" s="21">
        <v>6</v>
      </c>
      <c r="H5" s="21">
        <v>7</v>
      </c>
    </row>
    <row r="6" spans="1:15" s="8" customFormat="1" x14ac:dyDescent="0.2">
      <c r="A6" s="77" t="s">
        <v>151</v>
      </c>
      <c r="B6" s="78" t="s">
        <v>390</v>
      </c>
      <c r="C6" s="79">
        <v>45683.19</v>
      </c>
      <c r="D6" s="80"/>
      <c r="E6" s="80"/>
      <c r="F6" s="79"/>
      <c r="G6" s="79"/>
      <c r="H6" s="79"/>
      <c r="I6" s="14"/>
      <c r="J6" s="14"/>
      <c r="K6" s="14"/>
      <c r="L6" s="14"/>
      <c r="M6" s="13"/>
      <c r="N6" s="13"/>
      <c r="O6" s="13"/>
    </row>
    <row r="7" spans="1:15" s="8" customFormat="1" x14ac:dyDescent="0.2">
      <c r="A7" s="75" t="s">
        <v>391</v>
      </c>
      <c r="B7" s="37" t="s">
        <v>392</v>
      </c>
      <c r="C7" s="31">
        <v>45683.19</v>
      </c>
      <c r="D7" s="30"/>
      <c r="E7" s="30"/>
      <c r="F7" s="31"/>
      <c r="G7" s="31"/>
      <c r="H7" s="31"/>
      <c r="I7" s="19"/>
      <c r="J7" s="19"/>
      <c r="K7" s="19"/>
      <c r="L7" s="19"/>
      <c r="M7" s="20"/>
      <c r="N7" s="20"/>
      <c r="O7" s="20"/>
    </row>
    <row r="8" spans="1:15" s="8" customFormat="1" ht="25.5" x14ac:dyDescent="0.2">
      <c r="A8" s="40" t="s">
        <v>393</v>
      </c>
      <c r="B8" s="127" t="s">
        <v>394</v>
      </c>
      <c r="C8" s="31">
        <v>45683.19</v>
      </c>
      <c r="D8" s="31"/>
      <c r="E8" s="31"/>
      <c r="F8" s="31"/>
      <c r="G8" s="31"/>
      <c r="H8" s="31"/>
      <c r="I8" s="19"/>
      <c r="J8" s="19"/>
      <c r="K8" s="19"/>
      <c r="L8" s="19"/>
      <c r="M8" s="20"/>
      <c r="N8" s="20"/>
      <c r="O8" s="20"/>
    </row>
    <row r="9" spans="1:15" s="8" customFormat="1" ht="25.5" x14ac:dyDescent="0.2">
      <c r="A9" s="41" t="s">
        <v>395</v>
      </c>
      <c r="B9" s="37" t="s">
        <v>396</v>
      </c>
      <c r="C9" s="31">
        <v>45683.19</v>
      </c>
      <c r="D9" s="31"/>
      <c r="E9" s="31"/>
      <c r="F9" s="31"/>
      <c r="G9" s="31"/>
      <c r="H9" s="31"/>
      <c r="I9" s="19"/>
      <c r="J9" s="19"/>
      <c r="K9" s="19"/>
      <c r="L9" s="19"/>
      <c r="M9" s="20"/>
      <c r="N9" s="20"/>
      <c r="O9" s="20"/>
    </row>
    <row r="10" spans="1:15" s="8" customFormat="1" hidden="1" x14ac:dyDescent="0.2">
      <c r="A10" s="76" t="s">
        <v>386</v>
      </c>
      <c r="B10" s="76" t="s">
        <v>190</v>
      </c>
      <c r="C10" s="29">
        <v>244437.47</v>
      </c>
      <c r="D10" s="28">
        <v>240000</v>
      </c>
      <c r="E10" s="28">
        <v>240000</v>
      </c>
      <c r="F10" s="29">
        <v>232038.39999999999</v>
      </c>
      <c r="G10" s="29">
        <v>94.927508454411694</v>
      </c>
      <c r="H10" s="29">
        <v>96.682666666666705</v>
      </c>
      <c r="I10" s="19"/>
      <c r="J10" s="19"/>
      <c r="K10" s="19"/>
      <c r="L10" s="19"/>
      <c r="M10" s="20"/>
      <c r="N10" s="20"/>
      <c r="O10" s="20"/>
    </row>
    <row r="11" spans="1:15" s="8" customFormat="1" hidden="1" x14ac:dyDescent="0.2">
      <c r="A11" s="32" t="s">
        <v>386</v>
      </c>
      <c r="B11" s="33" t="s">
        <v>190</v>
      </c>
      <c r="C11" s="31">
        <v>244437.47</v>
      </c>
      <c r="D11" s="30">
        <v>240000</v>
      </c>
      <c r="E11" s="30">
        <v>240000</v>
      </c>
      <c r="F11" s="31">
        <v>232038.39999999999</v>
      </c>
      <c r="G11" s="31">
        <v>94.927508454411694</v>
      </c>
      <c r="H11" s="31">
        <v>96.682666666666705</v>
      </c>
      <c r="I11" s="19"/>
      <c r="J11" s="19"/>
      <c r="K11" s="19"/>
      <c r="L11" s="19"/>
      <c r="M11" s="20"/>
      <c r="N11" s="20"/>
      <c r="O11" s="20"/>
    </row>
    <row r="12" spans="1:15" s="8" customFormat="1" x14ac:dyDescent="0.2">
      <c r="A12" s="77" t="s">
        <v>152</v>
      </c>
      <c r="B12" s="78" t="s">
        <v>397</v>
      </c>
      <c r="C12" s="79">
        <v>244437.47</v>
      </c>
      <c r="D12" s="80">
        <v>240000</v>
      </c>
      <c r="E12" s="80">
        <v>240000</v>
      </c>
      <c r="F12" s="79">
        <v>232038.39999999999</v>
      </c>
      <c r="G12" s="79">
        <v>94.927508454411694</v>
      </c>
      <c r="H12" s="79">
        <v>96.682666666666705</v>
      </c>
      <c r="I12" s="14"/>
      <c r="J12" s="14"/>
      <c r="K12" s="14"/>
      <c r="L12" s="14"/>
      <c r="M12" s="13"/>
      <c r="N12" s="13"/>
      <c r="O12" s="13"/>
    </row>
    <row r="13" spans="1:15" s="8" customFormat="1" x14ac:dyDescent="0.2">
      <c r="A13" s="75" t="s">
        <v>290</v>
      </c>
      <c r="B13" s="37" t="s">
        <v>360</v>
      </c>
      <c r="C13" s="31">
        <v>244437.47</v>
      </c>
      <c r="D13" s="31">
        <v>240000</v>
      </c>
      <c r="E13" s="31">
        <v>240000</v>
      </c>
      <c r="F13" s="31">
        <v>232038.39999999999</v>
      </c>
      <c r="G13" s="31">
        <v>94.927508454411694</v>
      </c>
      <c r="H13" s="31">
        <v>96.682666666666705</v>
      </c>
      <c r="I13" s="19"/>
      <c r="J13" s="19"/>
      <c r="K13" s="19"/>
      <c r="L13" s="19"/>
      <c r="M13" s="20"/>
      <c r="N13" s="20"/>
      <c r="O13" s="20"/>
    </row>
    <row r="14" spans="1:15" s="8" customFormat="1" ht="25.5" x14ac:dyDescent="0.2">
      <c r="A14" s="40" t="s">
        <v>398</v>
      </c>
      <c r="B14" s="127" t="s">
        <v>399</v>
      </c>
      <c r="C14" s="31">
        <v>244437.47</v>
      </c>
      <c r="D14" s="31"/>
      <c r="E14" s="31"/>
      <c r="F14" s="31">
        <v>232038.39999999999</v>
      </c>
      <c r="G14" s="31">
        <v>94.927508454411694</v>
      </c>
      <c r="H14" s="31"/>
      <c r="I14" s="19"/>
      <c r="J14" s="19"/>
      <c r="K14" s="19"/>
      <c r="L14" s="19"/>
      <c r="M14" s="20"/>
      <c r="N14" s="20"/>
      <c r="O14" s="20"/>
    </row>
    <row r="15" spans="1:15" s="8" customFormat="1" ht="25.5" x14ac:dyDescent="0.2">
      <c r="A15" s="41" t="s">
        <v>291</v>
      </c>
      <c r="B15" s="37" t="s">
        <v>361</v>
      </c>
      <c r="C15" s="31">
        <v>244437.47</v>
      </c>
      <c r="D15" s="31"/>
      <c r="E15" s="31"/>
      <c r="F15" s="31">
        <v>232038.39999999999</v>
      </c>
      <c r="G15" s="31">
        <v>94.927508454411694</v>
      </c>
      <c r="H15" s="31"/>
      <c r="I15" s="19"/>
      <c r="J15" s="19"/>
      <c r="K15" s="19"/>
      <c r="L15" s="19"/>
      <c r="M15" s="20"/>
      <c r="N15" s="20"/>
      <c r="O15" s="20"/>
    </row>
  </sheetData>
  <mergeCells count="3">
    <mergeCell ref="A4:B4"/>
    <mergeCell ref="A5:B5"/>
    <mergeCell ref="A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1"/>
  <sheetViews>
    <sheetView workbookViewId="0">
      <selection activeCell="A2" sqref="A2:H2"/>
    </sheetView>
  </sheetViews>
  <sheetFormatPr defaultRowHeight="12.75" x14ac:dyDescent="0.2"/>
  <cols>
    <col min="1" max="1" width="15" customWidth="1"/>
    <col min="2" max="2" width="27.5703125" customWidth="1"/>
    <col min="3" max="3" width="16.42578125" customWidth="1"/>
    <col min="4" max="4" width="20.85546875" customWidth="1"/>
    <col min="5" max="5" width="16.5703125" customWidth="1"/>
    <col min="6" max="6" width="16.140625" customWidth="1"/>
    <col min="7" max="8" width="9.7109375" customWidth="1"/>
  </cols>
  <sheetData>
    <row r="1" spans="1:15" ht="18" x14ac:dyDescent="0.2">
      <c r="A1" s="17"/>
      <c r="B1" s="17"/>
      <c r="C1" s="17"/>
      <c r="D1" s="17"/>
      <c r="E1" s="17"/>
      <c r="F1" s="17"/>
      <c r="G1" s="17"/>
      <c r="H1" s="17"/>
      <c r="I1" s="18"/>
      <c r="J1" s="18"/>
      <c r="K1" s="18"/>
    </row>
    <row r="2" spans="1:15" ht="15.75" x14ac:dyDescent="0.2">
      <c r="A2" s="157" t="s">
        <v>379</v>
      </c>
      <c r="B2" s="157"/>
      <c r="C2" s="157"/>
      <c r="D2" s="157"/>
      <c r="E2" s="157"/>
      <c r="F2" s="157"/>
      <c r="G2" s="157"/>
      <c r="H2" s="157"/>
      <c r="I2" s="67"/>
      <c r="J2" s="67"/>
      <c r="K2" s="67"/>
    </row>
    <row r="4" spans="1:15" s="9" customFormat="1" ht="57" customHeight="1" x14ac:dyDescent="0.2">
      <c r="A4" s="155" t="s">
        <v>204</v>
      </c>
      <c r="B4" s="155"/>
      <c r="C4" s="69" t="s">
        <v>387</v>
      </c>
      <c r="D4" s="69" t="s">
        <v>380</v>
      </c>
      <c r="E4" s="69" t="s">
        <v>381</v>
      </c>
      <c r="F4" s="69" t="s">
        <v>388</v>
      </c>
      <c r="G4" s="69" t="s">
        <v>382</v>
      </c>
      <c r="H4" s="69" t="s">
        <v>383</v>
      </c>
    </row>
    <row r="5" spans="1:15" x14ac:dyDescent="0.2">
      <c r="A5" s="158">
        <v>1</v>
      </c>
      <c r="B5" s="158"/>
      <c r="C5" s="68">
        <v>2</v>
      </c>
      <c r="D5" s="68">
        <v>3</v>
      </c>
      <c r="E5" s="68">
        <v>4.3333333333333304</v>
      </c>
      <c r="F5" s="68">
        <v>5.0833333333333304</v>
      </c>
      <c r="G5" s="68">
        <v>6</v>
      </c>
      <c r="H5" s="68">
        <v>7</v>
      </c>
    </row>
    <row r="6" spans="1:15" s="8" customFormat="1" x14ac:dyDescent="0.2">
      <c r="A6" s="74" t="s">
        <v>384</v>
      </c>
      <c r="B6" s="74" t="s">
        <v>190</v>
      </c>
      <c r="C6" s="130">
        <v>45683.19</v>
      </c>
      <c r="D6" s="131"/>
      <c r="E6" s="131"/>
      <c r="F6" s="130"/>
      <c r="G6" s="130"/>
      <c r="H6" s="130"/>
      <c r="I6" s="14"/>
      <c r="J6" s="14"/>
      <c r="K6" s="14"/>
      <c r="L6" s="14"/>
      <c r="M6" s="13"/>
      <c r="N6" s="13"/>
      <c r="O6" s="13"/>
    </row>
    <row r="7" spans="1:15" s="8" customFormat="1" x14ac:dyDescent="0.2">
      <c r="A7" s="38" t="s">
        <v>71</v>
      </c>
      <c r="B7" s="35" t="s">
        <v>385</v>
      </c>
      <c r="C7" s="70">
        <v>45683.19</v>
      </c>
      <c r="D7" s="73"/>
      <c r="E7" s="73"/>
      <c r="F7" s="70"/>
      <c r="G7" s="70"/>
      <c r="H7" s="70"/>
      <c r="I7" s="14"/>
      <c r="J7" s="14"/>
      <c r="K7" s="14"/>
      <c r="L7" s="14"/>
      <c r="M7" s="13"/>
      <c r="N7" s="13"/>
      <c r="O7" s="13"/>
    </row>
    <row r="8" spans="1:15" s="8" customFormat="1" x14ac:dyDescent="0.2">
      <c r="A8" s="71" t="s">
        <v>226</v>
      </c>
      <c r="B8" s="72" t="s">
        <v>227</v>
      </c>
      <c r="C8" s="31">
        <v>45683.19</v>
      </c>
      <c r="D8" s="30"/>
      <c r="E8" s="30"/>
      <c r="F8" s="31"/>
      <c r="G8" s="31"/>
      <c r="H8" s="31"/>
      <c r="I8" s="19"/>
      <c r="J8" s="19"/>
      <c r="K8" s="19"/>
      <c r="L8" s="19"/>
      <c r="M8" s="20"/>
      <c r="N8" s="20"/>
      <c r="O8" s="20"/>
    </row>
    <row r="9" spans="1:15" x14ac:dyDescent="0.2">
      <c r="A9" s="74" t="s">
        <v>386</v>
      </c>
      <c r="B9" s="74" t="s">
        <v>190</v>
      </c>
      <c r="C9" s="130">
        <v>244437.47</v>
      </c>
      <c r="D9" s="131">
        <v>240000</v>
      </c>
      <c r="E9" s="131">
        <v>240000</v>
      </c>
      <c r="F9" s="130">
        <v>232038.39999999999</v>
      </c>
      <c r="G9" s="130">
        <v>94.927508454411694</v>
      </c>
      <c r="H9" s="130">
        <v>96.682666666666705</v>
      </c>
    </row>
    <row r="10" spans="1:15" x14ac:dyDescent="0.2">
      <c r="A10" s="38" t="s">
        <v>66</v>
      </c>
      <c r="B10" s="35" t="s">
        <v>225</v>
      </c>
      <c r="C10" s="70">
        <v>244437.47</v>
      </c>
      <c r="D10" s="73">
        <v>240000</v>
      </c>
      <c r="E10" s="73">
        <v>240000</v>
      </c>
      <c r="F10" s="70">
        <v>232038.39999999999</v>
      </c>
      <c r="G10" s="70">
        <v>94.927508454411694</v>
      </c>
      <c r="H10" s="70">
        <v>96.682666666666705</v>
      </c>
    </row>
    <row r="11" spans="1:15" x14ac:dyDescent="0.2">
      <c r="A11" s="71" t="s">
        <v>224</v>
      </c>
      <c r="B11" s="72" t="s">
        <v>225</v>
      </c>
      <c r="C11" s="31">
        <v>244437.47</v>
      </c>
      <c r="D11" s="30">
        <v>240000</v>
      </c>
      <c r="E11" s="30">
        <v>240000</v>
      </c>
      <c r="F11" s="31">
        <v>232038.39999999999</v>
      </c>
      <c r="G11" s="31">
        <v>94.927508454411694</v>
      </c>
      <c r="H11" s="31">
        <v>96.682666666666705</v>
      </c>
    </row>
  </sheetData>
  <mergeCells count="3">
    <mergeCell ref="A2:H2"/>
    <mergeCell ref="A4:B4"/>
    <mergeCell ref="A5:B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1 d 6 3 L b O L L + v 1 X 7 D q z s 1 K n d q o l E U j c r h 9 E W T U I S L d 7 C i 2 z 5 D 0 t x l E S x I 2 V l O z O b F z i / 5 i H 2 X W b f 6 6 D B i 0 S J F A m S s m U 7 q R k L A M F G 4 + t G o w H i I v z z 9 6 8 3 z P f Z 6 n a + X L x 9 x d X Y V 8 x s c b X 8 M F 9 8 e v v q / u 7 j a 6 7 9 6 p 8 9 w R Q H i M F Z F 7 d v f r + d v 3 3 1 + e 7 u 2 5 t 6 / b f f f q v 9 1 q g t V 5 / q P M t y 9 Q t N t a 8 + z 7 5 O X 8 8 X t 3 f T x d X s V f T W h + y 3 X v k F 6 U a P F e p B S B g j y 1 Y M v c c J 9 T A o W G i s h I l R W J C R L V m K 6 U C k b 7 I s 2 z E t k T G X t 7 P 3 i z n z Y b 5 8 r f z 4 / m X 2 3 / / c T b 8 w 3 5 b M t 9 X y 0 2 r 6 9 f Z 6 + Y W 5 v p n e z j / O r 6 d X 8 y 9 z o b 5 J S u h b h u 4 g X f a C 8 j 1 F 7 x u 9 T o d l a 1 y t h f / y X K c r 1 J O z C Y 4 n i 4 5 o W s Z Y k Z G F e b c t z 7 7 Y S t R F D f V k 0 2 s L d R L E N X z n I t v B l V I 0 H L M u v A v V 9 k h E M U 7 P d K 3 H 9 l 1 d 8 k Q L i U I 9 S C K P n A u H q f c E 2 9 X E U x X 1 L o R 6 G B Q U 2 7 M d y 5 U c 1 0 K Q R 7 x Q b P g 1 D V t x e h g w D K c f F q S h O F Y 9 5 N P y I 8 5 G B A K 6 I S P P L 5 m k u 5 p L 0 k 0 V j V G Q A x d N S o B s p m X r T m / g c + t H B M y O 4 6 l j t c c 2 M J 9 h R B h a E 0 + U H G V M + N + I C U M F 4 Y r i q o 8 k 5 c w e i d 5 I F W 2 l r 4 x E H M d I + M 9 D p Y G i M d D I M X o 8 y z c 4 / B + W r Z 8 g 2 J 4 z M X t D X C 4 J 4 D j m K w a r n y I A 7 l a P x C G A 4 0 h 1 X E X m C M 5 B h I f I M K I Z h C B l m 2 q Q B I 8 C u k E I U j Y o D + O k N 2 G V k S K D v M g / r D J + g i A Z W P t 0 q + e n h j F I d k R F t 7 3 R p A / v D x T b M a G J + Q G I i 4 5 j K b 4 c f a Q 9 G 6 l I c g I M g z S g q I R p I B W i A r 7 G 8 L 6 c N l J 8 W f V V c Q D N d B 0 J h R M + 2 Y w G 0 g o f b c Q E / N c J K G P W N 2 L + E 3 v r m b 3 1 F E s D u A 5 i G G 5 S L x W J f c y y b W 7 G p C E R r G l I Q I 3 8 C r 4 k e k 1 d V j l r c D q Q L j r S u 6 F h T t r t Y V 9 z z 4 V 6 k A N K G P A 9 B v 6 x + H + O 8 I N T B G d 4 5 g Q s D J o Q c I h E b T A J G B 1 1 7 E M G p b Q m V l N 7 1 7 d 0 R V L P u I u x y V + 8 m 3 C q Q W C E Q r A C A W y g P G F Q U E V 9 4 P a w B f E D A X m A M Q g J u A X b w 5 4 1 / T F f T B l o 7 H 4 C t q E R A w d l h U 9 j h X 9 w V h p p r D Q e n J V m G i v N J F b q k d Z o 4 s W a w j o i a I o e B L H 2 r i P Q Y G 2 / + 4 G u x P Z w P L S n l 1 5 k n 7 x B 3 4 7 M a G A q u / h f 3 H Z u 2 F c H d x I 9 / B I j + V 3 o 1 f Q O + x K Y T 0 g H z m P l J R a f a c 5 z 8 9 G / X 1 z j H v z 2 e h r r 0 a d p 7 N R 9 U M B y Y Q O B S F + F y 7 S x C H m O J + V D W L B x Q a Q Q k E d f 7 U 0 C 0 f R 9 o W k y D l y Q N B K E N H U Q p Z E g r j r u x S R k 2 5 6 G j S Q x M a G N j V I 0 p J 0 i a z s f 5 s L C J o t w J y N s y 1 U P v x O z 0 J A F W 2 n f r q 8 j u M K b r k O S H 4 F l L z m W 5 1 0 O V H F c z p c A W M j v U X g U b L J H E a D l F 7 H r J 6 x 7 1 b i f M N r y E 7 Z h q 8 x X C J 4 9 H 9 c g A v w Q r g B X v S s A 3 d R G r I h b M G 4 g c 9 C 2 t X S 3 o J n p F h B z E F l 1 t q y J N 6 y B q C u X Y m B n X c y / h W R 9 x 8 b y L M f t t 7 F p l D x 4 t U Z l + L d I 7 T X + m D q b w d j q 0 3 Q x / z E N O g C D q x t 8 3 R q Z z P / c 3 P 3 v W w Y I l G J v H 2 Z Z r K V Q I p y V Z s z g P V z N 8 o B t o H V I s H i e i q 3 7 2 2 / L 1 e w D 9 o j g 1 Q P q 1 / Y A M Y O v m I M B v D U O I U N K p n w y B + I m 2 / 9 K 5 a Z 5 E F 2 i Z i i m S 6 V 4 K u m o Z u k S H W + X p 4 a X V 5 8 y b A I m x S R K 8 T A M Z S O 1 Z q h W h B M K G 5 5 l l v b 0 e / x h 7 H d W T 5 x o v 3 + A A p X s i V M 5 o j P d M Y 7 K Y Z T l G 1 A y F v k G D 8 E b p R i 3 e D u s T 0 X Z v W z x 1 j i Y Q 5 X F 1 5 7 G e J B + m B a o 6 l B K 5 a h Z n K P m w e T W K i 6 3 1 k E V P Y u x / Y p e j r d U E V I y V R 1 H W W h R 6 t Y W W p T q J R n m x D P 6 2 x 5 D o B w F u N u j Z I d x R B + R p 6 x B D V 3 H u O O I l h p w p T q h t G 5 E O I w o x c 2 + I S m d d Y 8 N I 0 p 1 N 1 n t s N w w g u s e S t u L D 7 v K 8 Z R q S Q s O T M t x k y W 9 k 3 L S O z m k X a C b G 9 q x C + y h W i I d X 7 G W W I q n o g P m V F t 1 M I T o h h M x h L h D a h Q d X z s a V Y q 3 V O n R D q F D 6 Z X i Z p / l p L M J M c t Z y h 7 s 4 6 l d n K f 2 I e 0 n H V 8 7 9 r M U b 6 k 9 T a d g T 9 M 5 C D d 0 E K 2 5 K Y X N P l 2 i g y e m S 6 U Q y t I l O r 5 2 d O k w 0 q M z B m v p p V q C P Q s a W L r l D J O n u Z w h / i n W G b Q 7 d r M 5 k T l 3 3 8 o G s q B g Y 0 E D V D Q W 9 5 c 3 X D z M 8 o a e C 9 / t S W i 9 z I F w m 7 W 2 I X G 1 Z O I 6 B 3 8 5 Q v A l P F p 3 E H 0 N z 1 q 2 E I R i y x V i C x M O t 0 w B 6 h i L U y 5 a I F L c T i u 9 w p F N X d b A p i 9 r i B a Z P N 4 K R / h N X M Q Q a z k p i x h a D H + w Z Q y h A P J b s S A I F i s I g q G C 4 J G a K l g U L F e 9 4 I p / Y g u u I k O 0 s 8 I q g O f n w q r H W V j V P s D K q r + V X F k 1 l i b N c 6 l j j v q T V K P U f u i V V T H H 0 1 M u x 4 a V 4 H + y G V P 9 o 5 j D O f / x f b k C v 5 P l a q / h Z b o J d c K E g o X j D S z X F L U C H 0 w V 4 G A O 2 2 Q + r e 6 / T b 9 O G Y 4 / Y e b M 8 v a O j p c k e D w H 2 Q 7 9 U g C f p 9 K l 0 4 O R I h z a z 8 Y 5 m c n 4 k p D G T K P G v C 7 w 8 W V H V 4 i g F c a w n V p R E V W g N j t s P a 7 O e P b I N R U d e c e k t m z G 4 D / N p r Q P o r Y Z M 2 1 p z H Q C t a V c 5 p C T q W I I c a 2 A q Y M g l T W j n M I U T 7 k g M y d C G f M i a Q h 1 q m c m u y W l I c O B u G q 1 g + C T M U W T h s / J Q Z g p h g / X r a D L D g x g A a H t p V b l N N b F 8 9 m V w 0 q a 5 n i K g 7 T q d v c + 4 t C w T b O 7 F 4 0 M 3 d A y N / f 2 y I g r 2 h O e + i 0 / Z Z / v B s A V 7 v P d o P p z n + / z 2 u f b c t 6 d G 6 n D T j 7 H X N j u R t J O 1 9 X b x m h 0 c W m P z n V u P J G 6 r R G 6 b M o P v 9 O 3 U l b K 7 f S t l J V y O 3 0 r Z Y V u p + 9 B W W m l s d J 6 c F b a a a y 0 H 5 y V T h o r n Q d n 5 S S N l Z O 8 u 8 J P y k 5 s Z f X D 6 3 F o 8 u q 5 r Q 6 a e H r o e r l Y f k 3 6 w s p S r p K W U V + R l J 3 h e O q u t y R u 5 N n H + d X 8 j q r c / K g k D 4 g p U a E c F u f n L n n K i 5 I 7 y g k w T W a I F 2 x J w w n T N y x G t q w h 4 / Q H C f w l j y q S + B v O v 8 x W 0 9 V n 4 O n r 9 G 7 + 5 x + L + W f m 2 / L D 9 G 6 K m f 4 x Z f o a R F f 3 f / 7 x Z U b K P B C m + X n e g y n l Y I 0 C U 4 q W c W h M w y X f j 9 W K 0 8 v N 3 2 q D c p n 5 4 m 6 2 + j 6 9 W a Q e M 1 F S r Z K n a C j V i n L C J h R Q M p c J T C b P k 1 A y S T l r k h t C C m 1 K 5 4 5 2 R 3 R + 7 p J n / C m 5 o 5 z 3 z 6 9 + j y H Z 9 f 6 I J D 5 z T 0 I l M e l G S 8 5 m y e w e B s a U P Q 9 0 M F J u g L B E y d W 9 v q K L u q R Y o n 4 m e i 3 v h H 6 V b B q d Q 7 C S s R O D f s d F T g l R 6 d A e C d F t 5 s k H S / Y k K 3 3 J K T 0 g F Q w l e 0 A a 1 y V / 6 z k a d 5 C C 5 z 1 m n d L F z s 9 d F c M T 2 q 9 2 + b m r Y k h J u / E 2 P 3 f J i z k o u a N c 1 A H f v w s c g Q G / R U 0 R 7 r e b C Q 5 B f n f F m v 7 5 x / 2 C + T h f T B d X 8 9 V 0 Q d m 7 D p W z 0 D 7 A E X M w H m b G L E d v H 8 O 3 D 6 Q Q K b 0 W Z d d B 1 6 9 Z o j 0 0 Z I V p N F t c q 1 H K j p c V U 3 5 f s o q G Q 7 s a K j 9 3 V f j h 7 M H 8 8 O S 1 D J T c U a 5 o y G 8 S q 3 C e K H d j 5 v U p s 7 7 h V + D e 5 r c U V X S 7 l L v T c u O U s R b k I Y c B G S v y 6 M d C + S V U x V w B 5 e 7 P / M 2 s C i N A u f k r P 3 N V T F R R 7 r T K z 1 w V 0 x i F N l 5 1 m u 0 X s f W K 7 W u e 5 F p W d S t W G o d f s c I + y O m x 9 s 7 e h h C q n 9 s b H m V 7 w w G W l l R w b q w 5 a b f M y 4 b Z T F 1 m 0 j i q L V e 5 V 9 x N j s t 6 1 c l f X M h m p 0 K i + X e R E r u T m P H d w F B x R j + D n 8 8 J l 4 E v 5 s y 3 m + m C m d / M G W v 2 f o r D t 8 x f / w K D v 1 r w C u R N 2 m E 6 V G Q Z 6 Q E 6 R E i 9 P p Z h G B Z M 0 U L + P l H Z U l T V d r D m 9 x C u 6 z o m D E V b R n 3 R V R 3 Z k F x f U U y 4 c Q S C p 6 K N Z E D U U Y 2 B E U u J r G q U I h m a q c j x 1 3 Z n G w 4 E c Y u X G w 7 a h d i Z X d / / + X 8 B x P t Q 5 X + i m o C q P B 5 K y i 6 q x u 3 d 9 + l q t v g y q 2 M d X v 3 3 P x D E 8 L J c j S D M v G Y 4 v p Y O d u M n 2 A l g m 3 2 t 0 U 6 w E o s P s + v b v / 7 l 7 6 1 / 1 P / e / E c i o M 1 y g K r P E 1 B V 0 8 0 k s 7 s J K J 8 M a G s L U O i v g t B P Y J t I U d r v d o E 1 V 7 M P P x b T a + b 2 b v r 9 e p Y I b H s b 2 I s E Y O 1 y w B K a 8 Z Q n C H S 3 e 6 Z a v N n Q E o B e X k 9 / T O 9 m N 1 / e M M E q Q B 9 y Z v 7 j Q / 3 b a v 6 Z w f Y 4 O O Q + U Q y d x x V D 7 x J 7 0 i P x 0 r P E S 0 U X 8 a B P H I + Q J x s e D 8 6 p n + e p C A o y K s o Q b v K i 6 y j 5 d U f J J 3 e U J 9 W Y o e f Z Y T Y 1 Z Z D i V u 9 F G q e m m f 1 u w W a x T y e C H C / M e k F G 9 x Q l d R O b w 5 7 A J c c S a S R K h G O r l E g w D n u 5 E p k M d H a S W y J m s k i 2 B 6 A / f a N N p 7 P d 5 p O U P m k g i j F O 9 u e 5 7 d F o G a 0 P h 8 Y v V u t b I m t Z C V 5 U m k h S 1 H 5 7 0 P p T 7 T c x H h r 9 x L F W x v Q A Q 4 Z h i X h v j 2 l L t Y F g I q P C N g A u r C p K S D e 8 s f I A T m u d / J X 8 S c 2 + S M 7 p E h 3 L / / B C A n u u A Q 6 m 3 n u X f R N b 7 z D m J w d f T S I f a F + P m 7 a v 9 x D z 6 P 5 8 t w 9 F W E W a u r K m 6 / V 1 z 3 Z P G 9 V U m X 9 C V e Z f U p V t x / I U + S X V 2 B d y R U 3 5 O K q c d u t o Z L o 8 R z z T D T j x 5 w V V u q + M g k c v q N K k D 4 Q 5 7 R d X 5 9 Y L r P O z 6 q o y 6 2 y J l / I Z U p + T E 5 Z T z s / K C 8 u s M 0 n 3 r I q 6 a O 5 p V N o X 9 A t z S 8 S R o 4 x F P a v S + 6 Z 0 j k 3 Q W + c Q R 5 6 n a M I G Y P / h 8 x F x S m 0 v I d k b W G Y 1 d e 0 f c 1 3 Z v m J L Y 9 H S n 5 V 3 n S b Y Z 9 g f p V V V q c i 7 O m r t f Y 6 O Z F p D l V z b M T R k V V N X 9 q j r C s k w s / u c f K j 9 K v y s X K e k E y u j + v o P E V t N h d H R V x h m 7 S Q F Z u 2 e 1 R h / r 4 y J T q P n 1 c 9 m 1 / f l t G F c h u M Z m S O f n f U C T 7 W + v n y f l 5 u R W d / n N S e Z Q 7 7 P a t 4 5 h 3 x f m n 1 + Y f r 8 c n z K t Y v 1 Y p o w i + t b 3 Q j p + O v 7 L E f 6 u V T 6 B V b 5 x X R M 6 y q / G F s d j P + V F z P + D y v 8 r D 4 I 5 q l w R Y b r 6 V S 4 I r N 1 / B V + p k v v s t 2 P J + 1 e 1 s l f C Y 5 4 g D Q S C A 4 E 2 b e J N s w S 5 O W j k 0 F 2 / o V 5 + Z 6 g u 5 p n S 6 J / n T Z E T A t J U O 8 o L C D N H I p 2 c M p L d P p I d F S L K g 4 G F j l 7 x Q 8 J O u 4 l L c D T D 2 z C B i v G q 8 F t 5 J 9 x A T 8 + c v n h C j Z b V A g X e y C 4 u o + P V r i D r z q 0 i N Z X h 1 H r C D A K d t E 9 A Y 3 q P D J a G z u m j 1 a j G o + v U e F m m C P A K K p W Y M H 5 x 0 c n 3 C P 5 B N r b y e O j F R 5 a 8 h T c g y M w 5 u F W x C e g X L D N 9 9 H h C j b T P g W 4 K n P a S 8 A V b M I 8 A s O e A t I R 9 H 7 h s Q x H A N J W 7 3 c E w 5 f w Z J 8 j A C d Z g 4 7 B Q Q h O k X g C R q l 9 W L T q 5 C / Z P U 2 Y t U x H Q b a P o m k Z J r L 8 + M Y 5 o m A m g c h Y V F 0 U T U x s Z t 7 z M h x y X f x l v s z L j R I v N 8 r U u b n 5 M k j Z D 9 D R K I N b c x M 3 a H 9 F G N i E j + g u P R G O L Y 8 E x 3 I V 0 I g B w h W j U U K f O J h / L M 1 A q w w D 7 T I v d z a 5 T z r v F q m X t l G s V i e b t B v F a H R L 6 z v H x V S k m L p z Z V S E i 6 l I s x A D f A m z x Z U x 1 X z 5 l t 5 k y 9 N o V U C j G 6 d B B 0 S X j Z u r v o k T O 6 Y l M u b y d v Z + M W c + z J f M a 2 Y O p z f N i 3 H H p z f G 2 A E w B W i X 0 J 9 u m a 6 + W 6 a r 7 5 b p 6 r v k x r V i L 3 P s l r R 3 L e N o i H j 1 1 K Y X B t D e I + h S V h d o x 3 r 3 S + / U l Q f I 0 Y r R a i Z q f D F a m 3 1 c T 3 M H l q I X I 9 S u i l C s 7 2 u w N b Z d 8 2 9 5 K k I s 1 t n x J z W 2 Q 4 g x b P d N i 3 3 D t 4 t R 7 R 7 S 5 H B b I 4 A e y 9 X Y E 5 9 t v v G G 5 9 7 w 3 W J U Y 2 1 H s R 3 R k t B Y k Y o R i 3 t 4 7 R o L p 1 V x b Y J s 9 w 3 f K U Z 1 y w k O D q a s s c G 5 l O l E 6 9 H I a i w G X 6 x J Y K y L W u / S 8 e A 9 B 9 o I x C E P X A J B / E I S E s a m a N l 4 q G b i p C A o 2 M p A 7 y l C n f w K h u n 0 E B 7 3 w 6 + g G u c 9 5 F p 4 g I k D E P P I F S h B C o k I Q 2 V A L j G A 3 / A S D v w Q T v B C 9 6 s l y U m O 8 / J / P R X p P e g Q N q L k 3 e D L e R A k 6 S x 8 K 1 9 H 4 Q K C M B c J R Z n W M W E c 5 B h v l j V e k 0 C q 6 Y l j U S H j V M 0 e e D o Z 1 k Z 7 s r a v K Y F 6 S p o Z W f A k 3 D 3 R d Y Y e u Y H A b G y B z + + C r + U H H y 6 g b J y w 7 e 6 W C C C 9 v n 6 w l k S w S 9 0 H b i 2 U W L K f O x D L 6 G a + m P / 5 x / W c e b + 8 C U J X s 8 X d d M V c T j + t Z u 8 T B d g + V g G G 9 a Q Q H 6 t 4 f R O 2 U W Y 1 G m W v 3 E 6 d D b m B G S O 9 e E x q Q U t v b M u M 5 A Z T s y W 0 w B 4 0 E s R m K 2 d M R C p n 8 + p h S 8 K s 6 T l h + Z u v P X h 7 U 2 y J g E / T 3 u w R m s i i U 6 m Z W 9 / T G B N Z g 6 t F Q s h h 8 t a h E K u j b C W s b E g e 3 H 6 T g X u d / B 2 K 2 E m E f g r c q C A i B I c k O k g z v X c u s i b A 4 U Z M U H T T d e B 2 F l g M s I 7 4 0 4 k q 7 p f 9 u U x r d A k B 2 w J 2 i B R e c / x r k E O Q J G D 1 U M a 9 E R w C S U K C 7 Z q m R e 5 + w X / E A Y q o 2 a 5 G Z j A 9 y z i 3 w f L G E 9 b P J U N 1 N d 0 G l d l J E 9 z 1 j U 7 + e 3 i 4 t 5 M W y x W 8 S i Z y P W m I F Q 6 O b w y Z 2 E 7 a z I P f t M m c 7 1 Y S z k N u v 4 p e I n n i S Z t 5 y E t c L I 9 P x x 5 i u c J p l R r S H U D M E Q l S W 8 l i A G A 8 G e P v 5 w a a X H B / 1 r 6 x Y T y j / x 6 / c e 9 W 8 N x W Z E / R Z X R B B L C d F u Z C q g O J f e U C a r + b G J J f v x l m 4 3 e o 8 U n U Y o l w N Z Q I U t A H / o w 8 O i c w k 1 a j Y 7 / K X z 2 n 2 L r h y A o 2 M 6 R 9 i h i k C Z a H p Q T n g 0 Z R K I O o b 9 1 C u E X Y 2 G x g n X V V h 9 y / 5 B E u / A C J T 8 L 4 h L z h Z 8 T 2 u k + u 0 L L e j e H H b 1 k b Q 6 G g q Z E f b 6 y g 8 y g X i U U n i C p 6 H w v 1 N D Y k i 9 K E A d J d X U m 8 c i o a a E Z 5 Y L 2 g i l u c p j j M 7 7 f z N 4 v 5 z d t X d 6 v 7 2 S s y 8 Q 9 N i d y c F 6 x 7 J B f n 2 W B N F L j X L b g b D F n R N W H Y Z / J N S g I 1 5 w I O S k U S + L U W 8 W 2 R n Z C t n k i f n J p q X x A l x k C O F Z m k O l s J / g J P 2 z 8 J F 2 e H G J b + 9 O u s B 0 E P j / B k z x b N U 3 T x L 3 9 g T p 4 J M d c e M g Y J k 8 2 X 4 R z Y 8 A W 4 a + R 3 c s w C C Q j j 6 c 1 9 a h n + Q 5 w 3 T j m p I A t h P b c 8 0 b a R d q p O 9 h d 3 i n 4 X P 3 y Y L 3 5 l x r P V 7 X y 5 e N v p s G y N q 7 X w X / Z X R r q / u b t f z d 4 u Z v d 3 q + n N r 4 x 5 / / 5 m f j W a / d t Z X s 8 W b 7 t 8 e 9 r m 2 Z O r 9 x 9 b J + + n 7 4 t w K q m Y 1 / 1 s X i 2 / 1 m 6 n 3 2 r v 5 7 X Z X W 2 6 m N 7 8 + 8 d s V Z s C 6 z V c B + V u 9 n W w m n + g K p 4 0 8 F D w + 8 u X T a 9 N R R s P M n G r 8 v Y U w Z U t A l 3 g l p d D o z A 8 n f b J y L T f d X i 9 f 6 l w s j 1 U t Y k h n s F m O I o C 7 S F C z v 6 y 7 M + z 2 R 2 d u s o I H D D P H o p m d k V a k t j s j 9 W O / I 7 r a L p r 8 Q 7 C H k O r Q d l C w K b v L + s X 8 R e O f / N L / x f + h I p 0 3 7 A 0 M Q O k C z r U D Q u b J G z H 9 j c R Y v d y k C P X 3 M E d 6 Q e h C f 0 L f K v G H S i q h r Y u j p W B C N 1 G l a D i 8 b n R V / b L K S + H I H J X F S u h R T 6 Y Y 4 f r X P c 9 N n 1 c k Y A G Q x V G F O s r V D 3 / 1 s R q h I Q F j r A x l 5 C H B 2 L V k J R U x Y T x w c V + s f d d V b W V S 0 Q l / Z B 2 R t 9 Y i L Y o n 7 k 2 t A F F d 4 J T m i t A A 0 c d / 9 7 K a t T M 8 L D X 6 s l I R Q 7 y d J f c n + m b r o y O m N J 2 w f B B M j R / 9 I C d Y b / P C l M q q U s 0 + A M H X c W u H j 3 Z e m x G N e b 3 1 S N 3 8 F F 8 V i d r B l l U Y Z w u W + L A w w z g g G E W / z C J m z F G E m Y w 8 P B X E y X L 2 K R l z T 6 u Z r e f t e k V T O J S k M V R c j N r W L 8 C 3 8 E 0 P D C L 3 r e L 1 z B o R 9 6 5 Y Y 1 O D W N U g J U Q p P N T c m + D i f T i 7 I R s e C b 2 g H F E L s C P M 0 R a E U h t Z 6 I i z z V h T o V c m l t 8 5 Y i D H S o b 9 w A 7 Z O i W N / w N e r v 1 y y R K 9 b o b f 5 3 u 2 7 R u e O e W a B Z A M p L i V v V z S w K s J E 6 w q 9 D w i B l l U 5 l 6 H b n r 6 J Y t j R q X f F c / 1 / m x y r f l 8 b l C 1 3 z I H S k 7 Y q Z b C R M Q I W 9 U z y J 0 B + A x 2 4 o + w P q N R 1 V B g y 0 g G N d G u I E 7 i o a d A O w 5 G d j K o u K S i S i p M D b M b Y L q 8 T 4 A e I K r Y a D L g 7 k U 6 E C E + n Z q c N 8 N u X Z m D 6 4 b u Y I 3 y G 0 5 5 8 v V 9 f v l 8 j r M 4 F + h Q 6 a v i O x 7 b j C Z 5 c c g 2 w D 1 / h + X p s 2 v H + A A A A = = < / A p p l i c a t i o n > 
</file>

<file path=customXml/itemProps1.xml><?xml version="1.0" encoding="utf-8"?>
<ds:datastoreItem xmlns:ds="http://schemas.openxmlformats.org/officeDocument/2006/customXml" ds:itemID="{9F8F4264-9AF0-44B8-B8B9-2EA6CCF2271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Sažetak</vt:lpstr>
      <vt:lpstr>Račun prihoda i rashoda</vt:lpstr>
      <vt:lpstr>Prihodi i rashodi po izvorima</vt:lpstr>
      <vt:lpstr>Rashodi prema funkcijskoj klas</vt:lpstr>
      <vt:lpstr>Račun financiranja</vt:lpstr>
      <vt:lpstr>Račun financiranja po izvorima</vt:lpstr>
      <vt:lpstr>Posebni dio</vt:lpstr>
      <vt:lpstr>SAPBEXqueriesDefunct!SAPBEXq0001</vt:lpstr>
      <vt:lpstr>SAPBEXqueriesDefunct!SAPBEXq0001f48UWM535N6VOUF3NIEWN32K2C</vt:lpstr>
      <vt:lpstr>SAPBEXqueriesDefunct!SAPBEXq0001fDPQPOVB8Y1BEM70IDP1WOMNIK</vt:lpstr>
      <vt:lpstr>SAPBEXqueriesDefunct!SAPBEXq0001fZ_FUND</vt:lpstr>
      <vt:lpstr>SAPBEXqueriesDefunct!SAPBEXq0001tREPTXTLG</vt:lpstr>
    </vt:vector>
  </TitlesOfParts>
  <Company>b4b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FP0006PR Račun financiranja prema izvorima financiranja</dc:title>
  <dc:creator>sino</dc:creator>
  <dc:description/>
  <cp:lastModifiedBy>TOMIĆ HELENA</cp:lastModifiedBy>
  <cp:lastPrinted>2008-11-27T13:46:01Z</cp:lastPrinted>
  <dcterms:created xsi:type="dcterms:W3CDTF">2003-05-28T14:27:38Z</dcterms:created>
  <dcterms:modified xsi:type="dcterms:W3CDTF">2024-03-26T08:56:56Z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Sheet1</vt:lpwstr>
  </property>
  <property fmtid="{D5CDD505-2E9C-101B-9397-08002B2CF9AE}" pid="3" name="BExAnalyzer_OldName">
    <vt:lpwstr>FP0007PRA Posebni dio-Izvještaj po programskoj klasifikaciji.xlsx</vt:lpwstr>
  </property>
</Properties>
</file>