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aterijali za UV\financijski plan za 2025\"/>
    </mc:Choice>
  </mc:AlternateContent>
  <bookViews>
    <workbookView xWindow="0" yWindow="0" windowWidth="28800" windowHeight="11700"/>
  </bookViews>
  <sheets>
    <sheet name="opći dio" sheetId="1" r:id="rId1"/>
    <sheet name="RAČUN PRIHODA I RASHODA" sheetId="5" r:id="rId2"/>
    <sheet name="RASHODI PO IZVORIMA" sheetId="2" r:id="rId3"/>
    <sheet name="RASHODI PO FUNKC." sheetId="3" r:id="rId4"/>
    <sheet name="RAČUN FINANCIRANJA" sheetId="4" r:id="rId5"/>
    <sheet name="POSEBNI DIO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H28" i="5"/>
  <c r="I28" i="5"/>
  <c r="F28" i="5"/>
  <c r="E36" i="5" l="1"/>
  <c r="E6" i="2"/>
  <c r="F5" i="7" l="1"/>
  <c r="G5" i="7"/>
  <c r="F6" i="7"/>
  <c r="G6" i="7"/>
  <c r="E5" i="7"/>
  <c r="E6" i="7"/>
  <c r="I93" i="5" l="1"/>
  <c r="G46" i="5" l="1"/>
  <c r="H46" i="5"/>
  <c r="H45" i="5" s="1"/>
  <c r="H44" i="5" s="1"/>
  <c r="I46" i="5"/>
  <c r="G45" i="5"/>
  <c r="I45" i="5"/>
  <c r="I44" i="5"/>
  <c r="F73" i="5"/>
  <c r="G74" i="5"/>
  <c r="F45" i="5"/>
  <c r="D6" i="2"/>
  <c r="D119" i="7"/>
  <c r="D118" i="7"/>
  <c r="D117" i="7"/>
  <c r="G147" i="7"/>
  <c r="F147" i="7"/>
  <c r="F146" i="7" s="1"/>
  <c r="F145" i="7" s="1"/>
  <c r="E147" i="7"/>
  <c r="G146" i="7"/>
  <c r="E146" i="7"/>
  <c r="E145" i="7" s="1"/>
  <c r="D146" i="7"/>
  <c r="G145" i="7"/>
  <c r="F141" i="7"/>
  <c r="G141" i="7"/>
  <c r="E141" i="7"/>
  <c r="F142" i="7"/>
  <c r="G142" i="7"/>
  <c r="E142" i="7"/>
  <c r="F135" i="7"/>
  <c r="G135" i="7"/>
  <c r="E135" i="7"/>
  <c r="D141" i="7"/>
  <c r="G137" i="7"/>
  <c r="F137" i="7"/>
  <c r="F136" i="7" s="1"/>
  <c r="E137" i="7"/>
  <c r="E136" i="7" s="1"/>
  <c r="G136" i="7"/>
  <c r="D124" i="7"/>
  <c r="D127" i="7"/>
  <c r="C127" i="7"/>
  <c r="C124" i="7"/>
  <c r="G27" i="7"/>
  <c r="D46" i="7"/>
  <c r="D45" i="7" s="1"/>
  <c r="E64" i="7"/>
  <c r="F64" i="7"/>
  <c r="G64" i="7"/>
  <c r="D64" i="7"/>
  <c r="E66" i="7"/>
  <c r="F66" i="7"/>
  <c r="G66" i="7"/>
  <c r="D66" i="7"/>
  <c r="C123" i="7" l="1"/>
  <c r="C122" i="7" s="1"/>
  <c r="D123" i="7"/>
  <c r="D122" i="7" s="1"/>
  <c r="G63" i="7"/>
  <c r="G45" i="7" s="1"/>
  <c r="E63" i="7"/>
  <c r="E45" i="7" s="1"/>
  <c r="F63" i="7"/>
  <c r="F45" i="7" s="1"/>
  <c r="E22" i="1"/>
  <c r="D22" i="1"/>
  <c r="C69" i="7"/>
  <c r="C68" i="7" s="1"/>
  <c r="G17" i="5"/>
  <c r="G10" i="1" l="1"/>
  <c r="E10" i="1"/>
  <c r="F29" i="7" l="1"/>
  <c r="F28" i="7" s="1"/>
  <c r="E29" i="7"/>
  <c r="E28" i="7" s="1"/>
  <c r="G8" i="5" l="1"/>
  <c r="G21" i="5"/>
  <c r="G52" i="5" l="1"/>
  <c r="H52" i="5"/>
  <c r="I52" i="5"/>
  <c r="F52" i="5"/>
  <c r="I85" i="5"/>
  <c r="G64" i="5"/>
  <c r="H64" i="5"/>
  <c r="I64" i="5"/>
  <c r="F33" i="5"/>
  <c r="H85" i="5" l="1"/>
  <c r="G85" i="5"/>
  <c r="H76" i="5"/>
  <c r="I76" i="5"/>
  <c r="G76" i="5"/>
  <c r="G73" i="5" s="1"/>
  <c r="H74" i="5"/>
  <c r="I74" i="5"/>
  <c r="H70" i="5"/>
  <c r="I70" i="5"/>
  <c r="G70" i="5"/>
  <c r="H66" i="5"/>
  <c r="I66" i="5"/>
  <c r="G66" i="5"/>
  <c r="H61" i="5"/>
  <c r="I61" i="5"/>
  <c r="G61" i="5"/>
  <c r="H37" i="5"/>
  <c r="H36" i="5" s="1"/>
  <c r="I37" i="5"/>
  <c r="I36" i="5" s="1"/>
  <c r="G37" i="5"/>
  <c r="G36" i="5" s="1"/>
  <c r="H33" i="5"/>
  <c r="I33" i="5"/>
  <c r="G33" i="5"/>
  <c r="H25" i="5"/>
  <c r="I25" i="5"/>
  <c r="G25" i="5"/>
  <c r="H23" i="5"/>
  <c r="I23" i="5"/>
  <c r="G23" i="5"/>
  <c r="H21" i="5"/>
  <c r="I21" i="5"/>
  <c r="H17" i="5"/>
  <c r="I17" i="5"/>
  <c r="C4" i="7"/>
  <c r="C5" i="7"/>
  <c r="G16" i="5" l="1"/>
  <c r="G39" i="5" s="1"/>
  <c r="I16" i="5"/>
  <c r="I15" i="5" s="1"/>
  <c r="H16" i="5"/>
  <c r="H15" i="5" s="1"/>
  <c r="I73" i="5"/>
  <c r="H73" i="5"/>
  <c r="F131" i="7"/>
  <c r="F130" i="7" s="1"/>
  <c r="F129" i="7" s="1"/>
  <c r="G131" i="7"/>
  <c r="G130" i="7" s="1"/>
  <c r="G129" i="7" s="1"/>
  <c r="E131" i="7"/>
  <c r="E130" i="7" s="1"/>
  <c r="E129" i="7" s="1"/>
  <c r="E127" i="7"/>
  <c r="F127" i="7"/>
  <c r="G127" i="7"/>
  <c r="E124" i="7"/>
  <c r="F124" i="7"/>
  <c r="G124" i="7"/>
  <c r="G123" i="7" s="1"/>
  <c r="G122" i="7" s="1"/>
  <c r="E119" i="7"/>
  <c r="E118" i="7" s="1"/>
  <c r="E117" i="7" s="1"/>
  <c r="F119" i="7"/>
  <c r="F118" i="7" s="1"/>
  <c r="F117" i="7" s="1"/>
  <c r="G119" i="7"/>
  <c r="G118" i="7" s="1"/>
  <c r="G117" i="7" s="1"/>
  <c r="E115" i="7"/>
  <c r="F115" i="7"/>
  <c r="G115" i="7"/>
  <c r="D115" i="7"/>
  <c r="E113" i="7"/>
  <c r="E112" i="7" s="1"/>
  <c r="E111" i="7" s="1"/>
  <c r="F113" i="7"/>
  <c r="G113" i="7"/>
  <c r="D113" i="7"/>
  <c r="E109" i="7"/>
  <c r="E108" i="7" s="1"/>
  <c r="E107" i="7" s="1"/>
  <c r="F109" i="7"/>
  <c r="F108" i="7" s="1"/>
  <c r="F107" i="7" s="1"/>
  <c r="G109" i="7"/>
  <c r="G108" i="7" s="1"/>
  <c r="G107" i="7" s="1"/>
  <c r="D109" i="7"/>
  <c r="D108" i="7"/>
  <c r="D107" i="7" s="1"/>
  <c r="F105" i="7"/>
  <c r="F104" i="7" s="1"/>
  <c r="G105" i="7"/>
  <c r="G104" i="7" s="1"/>
  <c r="E105" i="7"/>
  <c r="E104" i="7" s="1"/>
  <c r="E101" i="7"/>
  <c r="E100" i="7" s="1"/>
  <c r="F101" i="7"/>
  <c r="F100" i="7" s="1"/>
  <c r="G101" i="7"/>
  <c r="G100" i="7" s="1"/>
  <c r="D101" i="7"/>
  <c r="D100" i="7" s="1"/>
  <c r="E97" i="7"/>
  <c r="E96" i="7" s="1"/>
  <c r="F97" i="7"/>
  <c r="F96" i="7" s="1"/>
  <c r="G97" i="7"/>
  <c r="G96" i="7" s="1"/>
  <c r="D97" i="7"/>
  <c r="D96" i="7" s="1"/>
  <c r="E93" i="7"/>
  <c r="F93" i="7"/>
  <c r="F92" i="7" s="1"/>
  <c r="G93" i="7"/>
  <c r="G92" i="7" s="1"/>
  <c r="D93" i="7"/>
  <c r="D92" i="7" s="1"/>
  <c r="E92" i="7"/>
  <c r="E86" i="7"/>
  <c r="E85" i="7" s="1"/>
  <c r="E69" i="7" s="1"/>
  <c r="E68" i="7" s="1"/>
  <c r="F86" i="7"/>
  <c r="F85" i="7" s="1"/>
  <c r="G86" i="7"/>
  <c r="G85" i="7" s="1"/>
  <c r="D86" i="7"/>
  <c r="D85" i="7"/>
  <c r="E75" i="7"/>
  <c r="F75" i="7"/>
  <c r="G75" i="7"/>
  <c r="E83" i="7"/>
  <c r="F83" i="7"/>
  <c r="G83" i="7"/>
  <c r="D75" i="7"/>
  <c r="D83" i="7"/>
  <c r="D81" i="7"/>
  <c r="D71" i="7"/>
  <c r="D70" i="7" s="1"/>
  <c r="E32" i="7"/>
  <c r="E31" i="7" s="1"/>
  <c r="E27" i="7" s="1"/>
  <c r="F32" i="7"/>
  <c r="F31" i="7" s="1"/>
  <c r="F27" i="7" s="1"/>
  <c r="D32" i="7"/>
  <c r="D31" i="7" s="1"/>
  <c r="D27" i="7" s="1"/>
  <c r="E25" i="7"/>
  <c r="E24" i="7" s="1"/>
  <c r="F25" i="7"/>
  <c r="F24" i="7" s="1"/>
  <c r="G25" i="7"/>
  <c r="G24" i="7" s="1"/>
  <c r="D25" i="7"/>
  <c r="D24" i="7" s="1"/>
  <c r="D21" i="7"/>
  <c r="D20" i="7" s="1"/>
  <c r="E21" i="7"/>
  <c r="E20" i="7" s="1"/>
  <c r="F21" i="7"/>
  <c r="F20" i="7" s="1"/>
  <c r="G21" i="7"/>
  <c r="G20" i="7" s="1"/>
  <c r="C21" i="7"/>
  <c r="E17" i="7"/>
  <c r="E16" i="7" s="1"/>
  <c r="F17" i="7"/>
  <c r="F16" i="7" s="1"/>
  <c r="G17" i="7"/>
  <c r="G16" i="7" s="1"/>
  <c r="D17" i="7"/>
  <c r="D16" i="7" s="1"/>
  <c r="E8" i="7"/>
  <c r="E7" i="7" s="1"/>
  <c r="F8" i="7"/>
  <c r="F7" i="7" s="1"/>
  <c r="G8" i="7"/>
  <c r="G7" i="7" s="1"/>
  <c r="D8" i="7"/>
  <c r="D7" i="7" s="1"/>
  <c r="E12" i="7"/>
  <c r="E11" i="7" s="1"/>
  <c r="F12" i="7"/>
  <c r="F11" i="7" s="1"/>
  <c r="G12" i="7"/>
  <c r="G11" i="7" s="1"/>
  <c r="D12" i="7"/>
  <c r="D11" i="7" s="1"/>
  <c r="G15" i="5" l="1"/>
  <c r="G91" i="5"/>
  <c r="G74" i="7"/>
  <c r="E74" i="7"/>
  <c r="F112" i="7"/>
  <c r="F111" i="7" s="1"/>
  <c r="D74" i="7"/>
  <c r="D69" i="7" s="1"/>
  <c r="D112" i="7"/>
  <c r="D111" i="7" s="1"/>
  <c r="G112" i="7"/>
  <c r="G111" i="7" s="1"/>
  <c r="F123" i="7"/>
  <c r="F122" i="7" s="1"/>
  <c r="E123" i="7"/>
  <c r="E122" i="7" s="1"/>
  <c r="F74" i="7"/>
  <c r="F69" i="7" s="1"/>
  <c r="F68" i="7" s="1"/>
  <c r="D6" i="7"/>
  <c r="D5" i="7" s="1"/>
  <c r="G44" i="5"/>
  <c r="G69" i="7"/>
  <c r="G68" i="7" s="1"/>
  <c r="E4" i="7" l="1"/>
  <c r="D68" i="7"/>
  <c r="D4" i="7" s="1"/>
  <c r="C10" i="3" s="1"/>
  <c r="C9" i="3" s="1"/>
  <c r="C8" i="3" s="1"/>
  <c r="F4" i="7"/>
  <c r="E10" i="3" s="1"/>
  <c r="E9" i="3" s="1"/>
  <c r="E8" i="3" s="1"/>
  <c r="G4" i="7"/>
  <c r="D7" i="2"/>
  <c r="C7" i="1"/>
  <c r="H8" i="5"/>
  <c r="F10" i="3" l="1"/>
  <c r="F9" i="3" s="1"/>
  <c r="F8" i="3" s="1"/>
  <c r="D10" i="3"/>
  <c r="D9" i="3" s="1"/>
  <c r="D8" i="3" s="1"/>
  <c r="E73" i="5"/>
  <c r="E45" i="5"/>
  <c r="E16" i="5"/>
  <c r="E15" i="5" s="1"/>
  <c r="E44" i="5" l="1"/>
  <c r="E91" i="5"/>
  <c r="E39" i="5"/>
  <c r="F17" i="5"/>
  <c r="F85" i="5"/>
  <c r="F76" i="5"/>
  <c r="F74" i="5"/>
  <c r="F93" i="5"/>
  <c r="F70" i="5"/>
  <c r="F66" i="5"/>
  <c r="F64" i="5"/>
  <c r="F61" i="5"/>
  <c r="F46" i="5"/>
  <c r="F37" i="5"/>
  <c r="F36" i="5" s="1"/>
  <c r="F25" i="5"/>
  <c r="F23" i="5"/>
  <c r="F21" i="5"/>
  <c r="C22" i="1"/>
  <c r="C10" i="1"/>
  <c r="C13" i="1" s="1"/>
  <c r="C23" i="1" s="1"/>
  <c r="F16" i="5" l="1"/>
  <c r="F39" i="5" s="1"/>
  <c r="D10" i="1"/>
  <c r="D7" i="1"/>
  <c r="D13" i="1" l="1"/>
  <c r="D23" i="1" s="1"/>
  <c r="F44" i="5"/>
  <c r="F91" i="5"/>
  <c r="F15" i="5"/>
  <c r="G7" i="1"/>
  <c r="G7" i="4" l="1"/>
  <c r="F7" i="4"/>
  <c r="F6" i="4" s="1"/>
  <c r="E7" i="4"/>
  <c r="E6" i="4" s="1"/>
  <c r="C7" i="2"/>
  <c r="E7" i="2" l="1"/>
  <c r="F7" i="2"/>
  <c r="G7" i="2"/>
  <c r="D10" i="2"/>
  <c r="E10" i="2"/>
  <c r="F10" i="2"/>
  <c r="G10" i="2"/>
  <c r="G6" i="2" s="1"/>
  <c r="C10" i="2"/>
  <c r="D12" i="2"/>
  <c r="E12" i="2"/>
  <c r="F12" i="2"/>
  <c r="G12" i="2"/>
  <c r="C12" i="2"/>
  <c r="D14" i="2"/>
  <c r="E14" i="2"/>
  <c r="F14" i="2"/>
  <c r="G14" i="2"/>
  <c r="C14" i="2"/>
  <c r="D20" i="2"/>
  <c r="E20" i="2"/>
  <c r="F20" i="2"/>
  <c r="G20" i="2"/>
  <c r="C20" i="2"/>
  <c r="D22" i="2"/>
  <c r="E22" i="2"/>
  <c r="F22" i="2"/>
  <c r="G22" i="2"/>
  <c r="C22" i="2"/>
  <c r="D24" i="2"/>
  <c r="E24" i="2"/>
  <c r="F24" i="2"/>
  <c r="G24" i="2"/>
  <c r="C24" i="2"/>
  <c r="C6" i="2" l="1"/>
  <c r="F6" i="2"/>
  <c r="F22" i="1" l="1"/>
  <c r="G22" i="1"/>
  <c r="H93" i="5" l="1"/>
  <c r="G93" i="5"/>
  <c r="I8" i="5" l="1"/>
  <c r="H91" i="5" l="1"/>
  <c r="I91" i="5"/>
  <c r="H39" i="5"/>
  <c r="I39" i="5"/>
  <c r="I7" i="4"/>
  <c r="I6" i="4" s="1"/>
  <c r="H7" i="4"/>
  <c r="G6" i="4"/>
  <c r="H6" i="4"/>
  <c r="G13" i="1" l="1"/>
  <c r="G23" i="1" s="1"/>
  <c r="F10" i="1"/>
  <c r="F7" i="1"/>
  <c r="E7" i="1"/>
  <c r="E13" i="1" s="1"/>
  <c r="E23" i="1" s="1"/>
  <c r="F13" i="1" l="1"/>
  <c r="F23" i="1" s="1"/>
</calcChain>
</file>

<file path=xl/sharedStrings.xml><?xml version="1.0" encoding="utf-8"?>
<sst xmlns="http://schemas.openxmlformats.org/spreadsheetml/2006/main" count="696" uniqueCount="171">
  <si>
    <t>A) SAŽETAK RAČUNA PRIHODA I RASHODA</t>
  </si>
  <si>
    <t>Projekcija za 2026.</t>
  </si>
  <si>
    <t>PRIHODI POSLOVANJA</t>
  </si>
  <si>
    <t>PRIHODI OD PRODAJE NEFINANCIJSKE IMOVINE</t>
  </si>
  <si>
    <t>RASHODI POSLOVANJA</t>
  </si>
  <si>
    <t>RAZLIKA - VIŠAK/MANJAKA</t>
  </si>
  <si>
    <t>B) SAŽETAK RAČUNA FINANCIRANJA</t>
  </si>
  <si>
    <t>PRIMICI OD FINANCIJSKE IMOVINE I ZADUŽIVANJA</t>
  </si>
  <si>
    <t>IZDACI ZA FINANCIJSKU IMOVINU I OTPLATE ZAJMOVA</t>
  </si>
  <si>
    <t>UKUPNI PRIHODI</t>
  </si>
  <si>
    <t>RASHODI ZA NABAVU NEFINANCIJSKE IMOVINE</t>
  </si>
  <si>
    <t>UKUPNI RASHODI</t>
  </si>
  <si>
    <t/>
  </si>
  <si>
    <t>1</t>
  </si>
  <si>
    <t>Opći prihodi i primici</t>
  </si>
  <si>
    <t>11</t>
  </si>
  <si>
    <t>3</t>
  </si>
  <si>
    <t>Vlastiti prihodi</t>
  </si>
  <si>
    <t>31</t>
  </si>
  <si>
    <t>4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</si>
  <si>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</si>
  <si>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</si>
  <si>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</si>
  <si>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</si>
  <si>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</si>
  <si>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</si>
  <si>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</si>
  <si>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</si>
  <si>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</si>
  <si>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58</t>
  </si>
  <si>
    <t>Instrumenti EU nove generacije</t>
  </si>
  <si>
    <t>6</t>
  </si>
  <si>
    <t>Donacije</t>
  </si>
  <si>
    <t>61</t>
  </si>
  <si>
    <t>7</t>
  </si>
  <si>
    <t>Prihodi od nefin. imovine i nadoknade štete s osnova osig.</t>
  </si>
  <si>
    <t>71</t>
  </si>
  <si>
    <t>8</t>
  </si>
  <si>
    <t>Namjenski primici od zaduživanja</t>
  </si>
  <si>
    <t>81</t>
  </si>
  <si>
    <t>I. OPĆI DIO</t>
  </si>
  <si>
    <t>RASHODI PREMA IZVORIMA FINANCIRANJA</t>
  </si>
  <si>
    <t>Izvor</t>
  </si>
  <si>
    <t>Naziv izvora</t>
  </si>
  <si>
    <t>A. RAČUN PRIHODA I RASHODA</t>
  </si>
  <si>
    <t>RASHODI PREMA FUNKCIJSKOJ KLASIFIKACIJI</t>
  </si>
  <si>
    <t>BROJČANA OZNAKA I NAZIV</t>
  </si>
  <si>
    <t>07 Zdravstvo</t>
  </si>
  <si>
    <t>073 Bolničke službe</t>
  </si>
  <si>
    <t>B. RAČUN FINANCIRANJA</t>
  </si>
  <si>
    <t>Razred</t>
  </si>
  <si>
    <t>Skupina</t>
  </si>
  <si>
    <t>Naziv</t>
  </si>
  <si>
    <t>Izdaci za financijsku imovinu i otplate zajmova</t>
  </si>
  <si>
    <t>Izdaci za otplatu glavnice primljenih kredita i zajmova</t>
  </si>
  <si>
    <t>Naziv prihoda</t>
  </si>
  <si>
    <t>815</t>
  </si>
  <si>
    <t>Namjenski primitak - NPOO</t>
  </si>
  <si>
    <t>Ukupni prihodi</t>
  </si>
  <si>
    <t>Naziv rashoda</t>
  </si>
  <si>
    <t>Rashodi poslovanja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</si>
  <si>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</si>
  <si>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</si>
  <si>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</si>
  <si>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</si>
  <si>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</si>
  <si>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</si>
  <si>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</si>
  <si>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</si>
  <si>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</si>
  <si>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</si>
  <si>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</si>
  <si>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</si>
  <si>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</si>
  <si>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</si>
  <si>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</si>
  <si>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</si>
  <si>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 xml:space="preserve">Rashodi poslovanja        </t>
  </si>
  <si>
    <t xml:space="preserve">Rashodi za nabavu nefinancijske imovine        </t>
  </si>
  <si>
    <t>Ukupni rashodi</t>
  </si>
  <si>
    <t>II. POSEBNI DIO</t>
  </si>
  <si>
    <t>Šifra</t>
  </si>
  <si>
    <t>38069</t>
  </si>
  <si>
    <t>Klinički bolnički centar Zagreb</t>
  </si>
  <si>
    <t>3602</t>
  </si>
  <si>
    <t>INVESTICIJE U ZDRAVSTVENU INFRASTRUKTURU</t>
  </si>
  <si>
    <t>K891002</t>
  </si>
  <si>
    <t>KLINIČKI BOLNIČKI CENTAR ZAGREB – IZRAVNA KAPITALNA ULAGANJA</t>
  </si>
  <si>
    <t>581</t>
  </si>
  <si>
    <t>Mehanizam za oporavak i otpornost</t>
  </si>
  <si>
    <t>K891007</t>
  </si>
  <si>
    <t>SANACIJA ŠTETA OD POTRESA</t>
  </si>
  <si>
    <t>3605</t>
  </si>
  <si>
    <t>SIGURNOST GRAĐANA I PRAVA NA ZDRAVSTVENE USLUGE</t>
  </si>
  <si>
    <t>A891001</t>
  </si>
  <si>
    <t>ADMINISTRACIJA I UPRAVLJANJE</t>
  </si>
  <si>
    <t>54</t>
  </si>
  <si>
    <t>A891004</t>
  </si>
  <si>
    <t>OBRADA UZORAKA TKIVA ZA ZAKLADU ANA RUKAVINA</t>
  </si>
  <si>
    <t>A891006</t>
  </si>
  <si>
    <t>PROVEDBA PREVENTIVNIH PROGRAMA – KLINIČKI BOLNIČKI CENTAR ZAGREB</t>
  </si>
  <si>
    <t>T891008</t>
  </si>
  <si>
    <t>JAČANJE PROBIRA RAKA PLUĆA U EUROPI</t>
  </si>
  <si>
    <t>T891009</t>
  </si>
  <si>
    <t>PROVEDBA PROBIRA RAKA ŽELUCA U ZEMLJAMA EUROPSKE UNIJE</t>
  </si>
  <si>
    <t>Prihodi poslovanja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</si>
  <si>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</si>
  <si>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</si>
  <si>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</si>
  <si>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</si>
  <si>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</si>
  <si>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</si>
  <si>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</si>
  <si>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</si>
  <si>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</si>
  <si>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proračuna</t>
  </si>
  <si>
    <t>68</t>
  </si>
  <si>
    <t>Kazne, upravne mjere i ostali prihodi</t>
  </si>
  <si>
    <t>Prihodi od prodaje nefinancijske imovine</t>
  </si>
  <si>
    <t>72</t>
  </si>
  <si>
    <t>Prihodi od prodaje proizvedene dugotrajne imovine</t>
  </si>
  <si>
    <t>UKUPNI PRIJENOS SREDSTAVA IZ PRETHODNE GODINE</t>
  </si>
  <si>
    <t>UKUPNI PRIJENOS SREDSTAVA U SLJEDEĆU GODINU</t>
  </si>
  <si>
    <r>
      <t xml:space="preserve">Vlastiti prihodi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</si>
  <si>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Ostali prihodi za posebne namjene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</si>
  <si>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Ostale pomoći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</si>
  <si>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Donacije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</si>
  <si>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Prihodi od nefinancijske imovine - </t>
    </r>
    <r>
      <rPr>
        <b/>
        <i/>
        <sz val="11"/>
        <color theme="1"/>
        <rFont val="Times New Roman"/>
        <family val="1"/>
        <charset val="238"/>
      </rPr>
      <t>prijenos</t>
    </r>
  </si>
  <si>
    <t>PRIJENOS SREDSTAVA IZ PRETHODNE GODINE</t>
  </si>
  <si>
    <t>PRIJENOS SREDSTAVA U NAREDNU GODINU</t>
  </si>
  <si>
    <t>NETO  FINANCIRANJE</t>
  </si>
  <si>
    <t>VIŠAK / MANJAK + NETO FINANCIRANJE</t>
  </si>
  <si>
    <t>Plan za 2025.</t>
  </si>
  <si>
    <t>Projekcija za 2027.</t>
  </si>
  <si>
    <t>Izvršenje 2023.</t>
  </si>
  <si>
    <t>Plan 2024.</t>
  </si>
  <si>
    <t>T891010</t>
  </si>
  <si>
    <t>36</t>
  </si>
  <si>
    <t>Pomoći dane u inozemstvo i unutar općeg proračuna</t>
  </si>
  <si>
    <t>Rashodi za dodatna ulaganja u nefinancijskoj imovini</t>
  </si>
  <si>
    <t>K891005</t>
  </si>
  <si>
    <t>OPERATIVNI PROGRAM KONKURENTNOST I KOHEZIJA</t>
  </si>
  <si>
    <t>12</t>
  </si>
  <si>
    <t>Sredstva učešća za pomoći</t>
  </si>
  <si>
    <t>563</t>
  </si>
  <si>
    <t>Europski fond za regionalni razvoj (EFRR</t>
  </si>
  <si>
    <t>5761</t>
  </si>
  <si>
    <t>Fond solidarnosti Europske unije – potre</t>
  </si>
  <si>
    <t>5765131</t>
  </si>
  <si>
    <t>FSEU potres ožujak 2020. predfinanciran</t>
  </si>
  <si>
    <t>5765143</t>
  </si>
  <si>
    <t>56</t>
  </si>
  <si>
    <t>Financijski plan KBC-a Zagreb za 2025. godinu i projekcije za 2026. i 2027. godinu</t>
  </si>
  <si>
    <r>
      <t xml:space="preserve">Pomoći EU - </t>
    </r>
    <r>
      <rPr>
        <b/>
        <i/>
        <sz val="11"/>
        <color theme="1"/>
        <rFont val="Times New Roman"/>
        <family val="1"/>
        <charset val="238"/>
      </rPr>
      <t>prijenos</t>
    </r>
  </si>
  <si>
    <t>T891013</t>
  </si>
  <si>
    <t>JAČANJE OTPORNOSTI ZDRAVSTVENOG SUSTAVA NPOO C5.1</t>
  </si>
  <si>
    <t>T891011</t>
  </si>
  <si>
    <t>PROGRAM EU ZA ZDRAVLJE</t>
  </si>
  <si>
    <t>T891012</t>
  </si>
  <si>
    <t>PODIZANJE ISTRAŽIVAČKOG INVESTICIJSKOG KAPACITETA C3.2</t>
  </si>
  <si>
    <t>Pomoći EU -prijenos</t>
  </si>
  <si>
    <t xml:space="preserve">Rashodi za zaposlene    </t>
  </si>
  <si>
    <t xml:space="preserve">Materijalni rashodi    </t>
  </si>
  <si>
    <t xml:space="preserve">Financijski rashodi    </t>
  </si>
  <si>
    <t xml:space="preserve">Pomoći dane u inozemstvo i unutar općeg proračuna    </t>
  </si>
  <si>
    <t xml:space="preserve">Naknade građanima i kućanstvima na temelju osiguranja i druge naknade    </t>
  </si>
  <si>
    <t xml:space="preserve">Ostali rashodi    </t>
  </si>
  <si>
    <t xml:space="preserve">Rashodi za nabavu neproizvedene dugotrajne imovine    </t>
  </si>
  <si>
    <t xml:space="preserve">Rashodi za nabavu proizvedene dugotrajne imovine    </t>
  </si>
  <si>
    <t xml:space="preserve">Rashodi za dodatna ulaganja na nefinancijskoj imovini    </t>
  </si>
  <si>
    <t>ZAJEDNIČKA AKCIJA INTEGRACIJE EUROPSKE REFERENTNE MREŽE U NACIONALNE ZDRAVSTVENE SUSTAVE - JARDIN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</si>
</sst>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0"/>
      <name val="Arial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i/>
      <sz val="11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indexed="63"/>
      <name val="Times New Roman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3">
    <xf numFmtId="0" fontId="0" fillId="0" borderId="0"/>
    <xf numFmtId="164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 justifyLastLine="1"/>
    </xf>
    <xf numFmtId="4" fontId="2" fillId="2" borderId="1" applyNumberFormat="0" applyProtection="0">
      <alignment horizontal="left" vertical="center" indent="1" justifyLastLine="1"/>
    </xf>
    <xf numFmtId="0" fontId="2" fillId="3" borderId="1" applyNumberFormat="0" applyProtection="0">
      <alignment horizontal="left" vertical="center" indent="1" justifyLastLine="1"/>
    </xf>
    <xf numFmtId="4" fontId="2" fillId="4" borderId="1" applyNumberFormat="0" applyProtection="0">
      <alignment vertical="center"/>
    </xf>
    <xf numFmtId="0" fontId="2" fillId="5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4" fontId="3" fillId="6" borderId="2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0" fontId="4" fillId="7" borderId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30" borderId="0" applyNumberFormat="0" applyBorder="0" applyAlignment="0" applyProtection="0"/>
    <xf numFmtId="0" fontId="15" fillId="34" borderId="1" applyNumberFormat="0" applyAlignment="0" applyProtection="0"/>
    <xf numFmtId="0" fontId="16" fillId="27" borderId="3" applyNumberFormat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3" fillId="23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1" applyNumberFormat="0" applyAlignment="0" applyProtection="0"/>
    <xf numFmtId="0" fontId="22" fillId="0" borderId="8" applyNumberFormat="0" applyFill="0" applyAlignment="0" applyProtection="0"/>
    <xf numFmtId="0" fontId="22" fillId="31" borderId="0" applyNumberFormat="0" applyBorder="0" applyAlignment="0" applyProtection="0"/>
    <xf numFmtId="0" fontId="28" fillId="7" borderId="0"/>
    <xf numFmtId="0" fontId="28" fillId="7" borderId="0"/>
    <xf numFmtId="0" fontId="1" fillId="0" borderId="0"/>
    <xf numFmtId="0" fontId="5" fillId="0" borderId="0"/>
    <xf numFmtId="0" fontId="2" fillId="30" borderId="1" applyNumberFormat="0" applyFont="0" applyAlignment="0" applyProtection="0"/>
    <xf numFmtId="0" fontId="23" fillId="34" borderId="7" applyNumberFormat="0" applyAlignment="0" applyProtection="0"/>
    <xf numFmtId="4" fontId="26" fillId="38" borderId="1" applyNumberFormat="0" applyProtection="0">
      <alignment vertical="center"/>
    </xf>
    <xf numFmtId="4" fontId="2" fillId="38" borderId="1" applyNumberFormat="0" applyProtection="0">
      <alignment horizontal="left" vertical="center" indent="1" justifyLastLine="1"/>
    </xf>
    <xf numFmtId="4" fontId="2" fillId="38" borderId="1" applyNumberFormat="0" applyProtection="0">
      <alignment horizontal="left" vertical="center" indent="1"/>
    </xf>
    <xf numFmtId="0" fontId="9" fillId="4" borderId="2" applyNumberFormat="0" applyProtection="0">
      <alignment horizontal="left" vertical="top" indent="1"/>
    </xf>
    <xf numFmtId="4" fontId="2" fillId="2" borderId="1" applyNumberFormat="0" applyProtection="0">
      <alignment horizontal="left" vertical="center" indent="1"/>
    </xf>
    <xf numFmtId="4" fontId="2" fillId="3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9" applyNumberFormat="0" applyProtection="0">
      <alignment horizontal="right" vertical="center"/>
    </xf>
    <xf numFmtId="4" fontId="2" fillId="13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4" borderId="1" applyNumberFormat="0" applyProtection="0">
      <alignment horizontal="right" vertical="center"/>
    </xf>
    <xf numFmtId="4" fontId="2" fillId="45" borderId="9" applyNumberFormat="0" applyProtection="0">
      <alignment horizontal="left" vertical="center" indent="1" justifyLastLine="1"/>
    </xf>
    <xf numFmtId="4" fontId="2" fillId="45" borderId="9" applyNumberFormat="0" applyProtection="0">
      <alignment horizontal="left" vertical="center" indent="1"/>
    </xf>
    <xf numFmtId="4" fontId="8" fillId="12" borderId="9" applyNumberFormat="0" applyProtection="0">
      <alignment horizontal="left" vertical="center" indent="1" justifyLastLine="1"/>
    </xf>
    <xf numFmtId="4" fontId="8" fillId="12" borderId="9" applyNumberFormat="0" applyProtection="0">
      <alignment horizontal="left" vertical="center" indent="1"/>
    </xf>
    <xf numFmtId="4" fontId="8" fillId="12" borderId="9" applyNumberFormat="0" applyProtection="0">
      <alignment horizontal="left" vertical="center" indent="1" justifyLastLine="1"/>
    </xf>
    <xf numFmtId="4" fontId="8" fillId="12" borderId="9" applyNumberFormat="0" applyProtection="0">
      <alignment horizontal="left" vertical="center" indent="1"/>
    </xf>
    <xf numFmtId="4" fontId="2" fillId="8" borderId="1" applyNumberFormat="0" applyProtection="0">
      <alignment horizontal="right" vertical="center"/>
    </xf>
    <xf numFmtId="4" fontId="2" fillId="6" borderId="9" applyNumberFormat="0" applyProtection="0">
      <alignment horizontal="left" vertical="center" indent="1" justifyLastLine="1"/>
    </xf>
    <xf numFmtId="4" fontId="2" fillId="6" borderId="9" applyNumberFormat="0" applyProtection="0">
      <alignment horizontal="left" vertical="center" indent="1"/>
    </xf>
    <xf numFmtId="4" fontId="2" fillId="8" borderId="9" applyNumberFormat="0" applyProtection="0">
      <alignment horizontal="left" vertical="center" indent="1" justifyLastLine="1"/>
    </xf>
    <xf numFmtId="4" fontId="2" fillId="8" borderId="9" applyNumberFormat="0" applyProtection="0">
      <alignment horizontal="left" vertical="center" indent="1"/>
    </xf>
    <xf numFmtId="0" fontId="2" fillId="10" borderId="1" applyNumberFormat="0" applyProtection="0">
      <alignment horizontal="left" vertical="center" indent="1" justifyLastLine="1"/>
    </xf>
    <xf numFmtId="0" fontId="2" fillId="10" borderId="1" applyNumberFormat="0" applyProtection="0">
      <alignment horizontal="left" vertical="center" indent="1"/>
    </xf>
    <xf numFmtId="0" fontId="2" fillId="12" borderId="2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6" borderId="1" applyNumberFormat="0" applyProtection="0">
      <alignment horizontal="left" vertical="center" indent="1"/>
    </xf>
    <xf numFmtId="0" fontId="2" fillId="6" borderId="2" applyNumberFormat="0" applyProtection="0">
      <alignment horizontal="left" vertical="top" indent="1"/>
    </xf>
    <xf numFmtId="0" fontId="2" fillId="46" borderId="10" applyNumberFormat="0">
      <protection locked="0"/>
    </xf>
    <xf numFmtId="0" fontId="6" fillId="12" borderId="11" applyBorder="0"/>
    <xf numFmtId="4" fontId="7" fillId="47" borderId="2" applyNumberFormat="0" applyProtection="0">
      <alignment vertical="center"/>
    </xf>
    <xf numFmtId="4" fontId="27" fillId="0" borderId="12" applyNumberFormat="0" applyProtection="0">
      <alignment vertical="center"/>
    </xf>
    <xf numFmtId="4" fontId="26" fillId="48" borderId="13" applyNumberFormat="0" applyProtection="0">
      <alignment vertical="center"/>
    </xf>
    <xf numFmtId="4" fontId="7" fillId="10" borderId="2" applyNumberFormat="0" applyProtection="0">
      <alignment horizontal="left" vertical="center" indent="1"/>
    </xf>
    <xf numFmtId="0" fontId="7" fillId="47" borderId="2" applyNumberFormat="0" applyProtection="0">
      <alignment horizontal="left" vertical="top" indent="1"/>
    </xf>
    <xf numFmtId="4" fontId="26" fillId="49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/>
    </xf>
    <xf numFmtId="0" fontId="7" fillId="8" borderId="2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 justifyLastLine="1"/>
    </xf>
    <xf numFmtId="4" fontId="10" fillId="50" borderId="9" applyNumberFormat="0" applyProtection="0">
      <alignment horizontal="left" vertical="center" indent="1"/>
    </xf>
    <xf numFmtId="0" fontId="27" fillId="0" borderId="12"/>
    <xf numFmtId="0" fontId="2" fillId="51" borderId="13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/>
    <xf numFmtId="0" fontId="34" fillId="0" borderId="0"/>
    <xf numFmtId="0" fontId="34" fillId="0" borderId="0"/>
    <xf numFmtId="0" fontId="34" fillId="0" borderId="0"/>
    <xf numFmtId="0" fontId="2" fillId="7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/>
    <xf numFmtId="3" fontId="35" fillId="52" borderId="13" xfId="8" applyNumberFormat="1" applyFont="1" applyFill="1" applyBorder="1">
      <alignment horizontal="right" vertical="center"/>
    </xf>
    <xf numFmtId="0" fontId="31" fillId="52" borderId="13" xfId="110" quotePrefix="1" applyFont="1" applyFill="1" applyBorder="1" applyAlignment="1">
      <alignment horizontal="left" vertical="center" indent="1"/>
    </xf>
    <xf numFmtId="0" fontId="31" fillId="52" borderId="13" xfId="110" quotePrefix="1" applyFont="1" applyFill="1" applyBorder="1" applyAlignment="1">
      <alignment horizontal="left" vertical="center" indent="2"/>
    </xf>
    <xf numFmtId="0" fontId="33" fillId="52" borderId="0" xfId="0" applyFont="1" applyFill="1"/>
    <xf numFmtId="0" fontId="33" fillId="0" borderId="0" xfId="0" applyFont="1"/>
    <xf numFmtId="0" fontId="0" fillId="52" borderId="0" xfId="0" applyFill="1"/>
    <xf numFmtId="0" fontId="36" fillId="0" borderId="13" xfId="4" quotePrefix="1" applyFont="1" applyFill="1" applyBorder="1" applyAlignment="1">
      <alignment horizontal="left" vertical="center" indent="3"/>
    </xf>
    <xf numFmtId="0" fontId="36" fillId="0" borderId="13" xfId="4" quotePrefix="1" applyFont="1" applyFill="1" applyBorder="1" applyAlignment="1">
      <alignment horizontal="left" vertical="center" indent="1"/>
    </xf>
    <xf numFmtId="3" fontId="38" fillId="0" borderId="13" xfId="8" applyNumberFormat="1" applyFont="1" applyFill="1" applyBorder="1">
      <alignment horizontal="right" vertical="center"/>
    </xf>
    <xf numFmtId="0" fontId="35" fillId="55" borderId="13" xfId="139" applyFont="1" applyFill="1" applyBorder="1" applyAlignment="1">
      <alignment horizontal="center" vertical="center"/>
    </xf>
    <xf numFmtId="0" fontId="30" fillId="0" borderId="13" xfId="7" quotePrefix="1" applyFont="1" applyFill="1" applyBorder="1" applyAlignment="1">
      <alignment horizontal="left" vertical="center" indent="7"/>
    </xf>
    <xf numFmtId="0" fontId="30" fillId="0" borderId="13" xfId="7" quotePrefix="1" applyFont="1" applyFill="1" applyBorder="1" applyAlignment="1">
      <alignment horizontal="left" vertical="center" indent="1"/>
    </xf>
    <xf numFmtId="3" fontId="40" fillId="0" borderId="13" xfId="5" applyNumberFormat="1" applyFont="1" applyFill="1" applyBorder="1">
      <alignment vertical="center"/>
    </xf>
    <xf numFmtId="49" fontId="30" fillId="0" borderId="13" xfId="7" quotePrefix="1" applyNumberFormat="1" applyFont="1" applyFill="1" applyBorder="1" applyAlignment="1">
      <alignment horizontal="left" vertical="center" indent="7"/>
    </xf>
    <xf numFmtId="0" fontId="31" fillId="56" borderId="13" xfId="110" quotePrefix="1" applyFont="1" applyFill="1" applyBorder="1" applyAlignment="1">
      <alignment horizontal="left" vertical="center" indent="2"/>
    </xf>
    <xf numFmtId="0" fontId="31" fillId="56" borderId="13" xfId="110" quotePrefix="1" applyFont="1" applyFill="1" applyBorder="1" applyAlignment="1">
      <alignment horizontal="left" vertical="center" indent="1"/>
    </xf>
    <xf numFmtId="3" fontId="35" fillId="56" borderId="13" xfId="5" applyNumberFormat="1" applyFont="1" applyFill="1" applyBorder="1">
      <alignment vertical="center"/>
    </xf>
    <xf numFmtId="3" fontId="0" fillId="0" borderId="0" xfId="0" applyNumberFormat="1"/>
    <xf numFmtId="3" fontId="31" fillId="55" borderId="13" xfId="138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1" fillId="53" borderId="13" xfId="0" applyFont="1" applyFill="1" applyBorder="1" applyAlignment="1">
      <alignment horizontal="center"/>
    </xf>
    <xf numFmtId="0" fontId="42" fillId="53" borderId="13" xfId="0" applyFont="1" applyFill="1" applyBorder="1"/>
    <xf numFmtId="0" fontId="41" fillId="53" borderId="13" xfId="0" applyFont="1" applyFill="1" applyBorder="1"/>
    <xf numFmtId="3" fontId="41" fillId="53" borderId="13" xfId="0" applyNumberFormat="1" applyFont="1" applyFill="1" applyBorder="1"/>
    <xf numFmtId="0" fontId="41" fillId="0" borderId="13" xfId="0" applyFont="1" applyFill="1" applyBorder="1" applyAlignment="1">
      <alignment horizontal="center"/>
    </xf>
    <xf numFmtId="3" fontId="41" fillId="0" borderId="13" xfId="0" applyNumberFormat="1" applyFont="1" applyFill="1" applyBorder="1"/>
    <xf numFmtId="0" fontId="42" fillId="0" borderId="13" xfId="0" applyFont="1" applyFill="1" applyBorder="1" applyAlignment="1">
      <alignment horizontal="center"/>
    </xf>
    <xf numFmtId="0" fontId="43" fillId="0" borderId="13" xfId="0" applyFont="1" applyFill="1" applyBorder="1"/>
    <xf numFmtId="3" fontId="42" fillId="0" borderId="13" xfId="0" applyNumberFormat="1" applyFont="1" applyFill="1" applyBorder="1"/>
    <xf numFmtId="0" fontId="41" fillId="53" borderId="13" xfId="0" applyFont="1" applyFill="1" applyBorder="1" applyAlignment="1">
      <alignment wrapText="1"/>
    </xf>
    <xf numFmtId="0" fontId="41" fillId="0" borderId="13" xfId="0" applyFont="1" applyFill="1" applyBorder="1" applyAlignment="1">
      <alignment wrapText="1"/>
    </xf>
    <xf numFmtId="0" fontId="42" fillId="53" borderId="13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1" fillId="0" borderId="0" xfId="0" applyFont="1" applyAlignment="1"/>
    <xf numFmtId="0" fontId="41" fillId="54" borderId="13" xfId="0" applyFont="1" applyFill="1" applyBorder="1"/>
    <xf numFmtId="3" fontId="41" fillId="54" borderId="13" xfId="0" applyNumberFormat="1" applyFont="1" applyFill="1" applyBorder="1"/>
    <xf numFmtId="0" fontId="43" fillId="54" borderId="13" xfId="0" applyFont="1" applyFill="1" applyBorder="1"/>
    <xf numFmtId="3" fontId="43" fillId="54" borderId="13" xfId="0" applyNumberFormat="1" applyFont="1" applyFill="1" applyBorder="1"/>
    <xf numFmtId="0" fontId="0" fillId="0" borderId="0" xfId="0" applyBorder="1"/>
    <xf numFmtId="3" fontId="31" fillId="54" borderId="13" xfId="0" applyNumberFormat="1" applyFont="1" applyFill="1" applyBorder="1" applyAlignment="1">
      <alignment horizontal="center" vertical="center" wrapText="1" justifyLastLine="1"/>
    </xf>
    <xf numFmtId="3" fontId="39" fillId="54" borderId="13" xfId="0" applyNumberFormat="1" applyFont="1" applyFill="1" applyBorder="1" applyAlignment="1">
      <alignment horizontal="center" vertical="center" wrapText="1" justifyLastLine="1"/>
    </xf>
    <xf numFmtId="3" fontId="39" fillId="54" borderId="13" xfId="0" applyNumberFormat="1" applyFont="1" applyFill="1" applyBorder="1" applyAlignment="1">
      <alignment horizontal="center" vertical="center"/>
    </xf>
    <xf numFmtId="3" fontId="44" fillId="0" borderId="13" xfId="0" applyNumberFormat="1" applyFont="1" applyBorder="1"/>
    <xf numFmtId="3" fontId="31" fillId="52" borderId="13" xfId="0" applyNumberFormat="1" applyFont="1" applyFill="1" applyBorder="1" applyAlignment="1">
      <alignment horizontal="center" vertical="center" wrapText="1" justifyLastLine="1"/>
    </xf>
    <xf numFmtId="3" fontId="31" fillId="52" borderId="13" xfId="0" applyNumberFormat="1" applyFont="1" applyFill="1" applyBorder="1" applyAlignment="1">
      <alignment vertical="top" wrapText="1" justifyLastLine="1"/>
    </xf>
    <xf numFmtId="3" fontId="35" fillId="52" borderId="13" xfId="5" applyNumberFormat="1" applyFont="1" applyFill="1" applyBorder="1">
      <alignment vertical="center"/>
    </xf>
    <xf numFmtId="3" fontId="31" fillId="52" borderId="13" xfId="0" quotePrefix="1" applyNumberFormat="1" applyFont="1" applyFill="1" applyBorder="1" applyAlignment="1">
      <alignment vertical="top" wrapText="1" justifyLastLine="1"/>
    </xf>
    <xf numFmtId="3" fontId="36" fillId="54" borderId="13" xfId="0" quotePrefix="1" applyNumberFormat="1" applyFont="1" applyFill="1" applyBorder="1" applyAlignment="1">
      <alignment vertical="top" wrapText="1" justifyLastLine="1"/>
    </xf>
    <xf numFmtId="3" fontId="36" fillId="54" borderId="13" xfId="0" applyNumberFormat="1" applyFont="1" applyFill="1" applyBorder="1" applyAlignment="1">
      <alignment vertical="top" wrapText="1" justifyLastLine="1"/>
    </xf>
    <xf numFmtId="3" fontId="38" fillId="54" borderId="13" xfId="9" applyNumberFormat="1" applyFont="1" applyFill="1" applyBorder="1">
      <alignment horizontal="right" vertical="center"/>
    </xf>
    <xf numFmtId="3" fontId="31" fillId="55" borderId="13" xfId="0" applyNumberFormat="1" applyFont="1" applyFill="1" applyBorder="1" applyAlignment="1">
      <alignment horizontal="center" vertical="center" wrapText="1" justifyLastLine="1"/>
    </xf>
    <xf numFmtId="3" fontId="31" fillId="53" borderId="13" xfId="0" applyNumberFormat="1" applyFont="1" applyFill="1" applyBorder="1" applyAlignment="1">
      <alignment horizontal="center" vertical="center" wrapText="1" justifyLastLine="1"/>
    </xf>
    <xf numFmtId="0" fontId="31" fillId="53" borderId="13" xfId="0" applyFont="1" applyFill="1" applyBorder="1" applyAlignment="1">
      <alignment vertical="top" wrapText="1" justifyLastLine="1"/>
    </xf>
    <xf numFmtId="0" fontId="31" fillId="53" borderId="13" xfId="0" quotePrefix="1" applyFont="1" applyFill="1" applyBorder="1" applyAlignment="1">
      <alignment vertical="top" wrapText="1" justifyLastLine="1"/>
    </xf>
    <xf numFmtId="0" fontId="36" fillId="0" borderId="13" xfId="0" quotePrefix="1" applyFont="1" applyFill="1" applyBorder="1" applyAlignment="1">
      <alignment vertical="top" wrapText="1" justifyLastLine="1"/>
    </xf>
    <xf numFmtId="0" fontId="36" fillId="0" borderId="13" xfId="0" applyFont="1" applyFill="1" applyBorder="1" applyAlignment="1">
      <alignment vertical="top" wrapText="1" justifyLastLine="1"/>
    </xf>
    <xf numFmtId="0" fontId="42" fillId="52" borderId="13" xfId="0" applyFont="1" applyFill="1" applyBorder="1"/>
    <xf numFmtId="0" fontId="31" fillId="52" borderId="13" xfId="82" applyFont="1" applyFill="1" applyBorder="1" applyAlignment="1">
      <alignment horizontal="left" vertical="center" wrapText="1"/>
    </xf>
    <xf numFmtId="3" fontId="45" fillId="52" borderId="13" xfId="81" applyNumberFormat="1" applyFont="1" applyFill="1" applyBorder="1" applyAlignment="1">
      <alignment horizontal="right" vertical="center"/>
    </xf>
    <xf numFmtId="0" fontId="42" fillId="0" borderId="13" xfId="0" applyFont="1" applyBorder="1"/>
    <xf numFmtId="3" fontId="42" fillId="0" borderId="13" xfId="0" applyNumberFormat="1" applyFont="1" applyBorder="1"/>
    <xf numFmtId="0" fontId="42" fillId="0" borderId="13" xfId="0" applyFont="1" applyBorder="1" applyAlignment="1">
      <alignment wrapText="1"/>
    </xf>
    <xf numFmtId="0" fontId="30" fillId="0" borderId="13" xfId="82" applyFont="1" applyBorder="1" applyAlignment="1">
      <alignment horizontal="left" vertical="center" wrapText="1"/>
    </xf>
    <xf numFmtId="0" fontId="32" fillId="0" borderId="13" xfId="0" applyFont="1" applyBorder="1"/>
    <xf numFmtId="3" fontId="31" fillId="54" borderId="13" xfId="0" applyNumberFormat="1" applyFont="1" applyFill="1" applyBorder="1" applyAlignment="1">
      <alignment horizontal="right" vertical="center"/>
    </xf>
    <xf numFmtId="0" fontId="43" fillId="0" borderId="13" xfId="0" applyFont="1" applyBorder="1"/>
    <xf numFmtId="3" fontId="41" fillId="0" borderId="13" xfId="0" applyNumberFormat="1" applyFont="1" applyBorder="1"/>
    <xf numFmtId="0" fontId="43" fillId="0" borderId="13" xfId="0" applyFont="1" applyBorder="1" applyAlignment="1">
      <alignment vertical="top"/>
    </xf>
    <xf numFmtId="3" fontId="36" fillId="54" borderId="13" xfId="0" applyNumberFormat="1" applyFont="1" applyFill="1" applyBorder="1" applyAlignment="1">
      <alignment horizontal="right" vertical="center"/>
    </xf>
    <xf numFmtId="3" fontId="43" fillId="0" borderId="13" xfId="0" applyNumberFormat="1" applyFont="1" applyBorder="1"/>
    <xf numFmtId="3" fontId="36" fillId="0" borderId="13" xfId="0" applyNumberFormat="1" applyFont="1" applyBorder="1"/>
    <xf numFmtId="3" fontId="33" fillId="0" borderId="0" xfId="0" applyNumberFormat="1" applyFont="1"/>
    <xf numFmtId="0" fontId="31" fillId="52" borderId="13" xfId="6" quotePrefix="1" applyFont="1" applyFill="1" applyBorder="1" applyAlignment="1">
      <alignment horizontal="left" vertical="center" indent="4"/>
    </xf>
    <xf numFmtId="0" fontId="31" fillId="52" borderId="13" xfId="6" quotePrefix="1" applyFont="1" applyFill="1" applyBorder="1" applyAlignment="1">
      <alignment horizontal="left" vertical="center" indent="1"/>
    </xf>
    <xf numFmtId="0" fontId="36" fillId="0" borderId="13" xfId="7" quotePrefix="1" applyFont="1" applyFill="1" applyBorder="1" applyAlignment="1">
      <alignment horizontal="left" vertical="center" indent="6"/>
    </xf>
    <xf numFmtId="0" fontId="36" fillId="0" borderId="13" xfId="7" quotePrefix="1" applyFont="1" applyFill="1" applyBorder="1" applyAlignment="1">
      <alignment horizontal="left" vertical="center" indent="1"/>
    </xf>
    <xf numFmtId="3" fontId="38" fillId="0" borderId="13" xfId="5" applyNumberFormat="1" applyFont="1" applyFill="1" applyBorder="1">
      <alignment vertical="center"/>
    </xf>
    <xf numFmtId="0" fontId="30" fillId="0" borderId="13" xfId="7" quotePrefix="1" applyFont="1" applyFill="1" applyBorder="1" applyAlignment="1">
      <alignment horizontal="left" vertical="center" indent="8"/>
    </xf>
    <xf numFmtId="3" fontId="40" fillId="0" borderId="13" xfId="8" applyNumberFormat="1" applyFont="1" applyFill="1" applyBorder="1">
      <alignment horizontal="right" vertical="center"/>
    </xf>
    <xf numFmtId="49" fontId="30" fillId="0" borderId="13" xfId="7" quotePrefix="1" applyNumberFormat="1" applyFont="1" applyFill="1" applyBorder="1" applyAlignment="1">
      <alignment horizontal="left" vertical="center" indent="8"/>
    </xf>
    <xf numFmtId="49" fontId="36" fillId="0" borderId="13" xfId="7" quotePrefix="1" applyNumberFormat="1" applyFont="1" applyFill="1" applyBorder="1" applyAlignment="1">
      <alignment horizontal="left" vertical="center" indent="6"/>
    </xf>
    <xf numFmtId="0" fontId="31" fillId="0" borderId="13" xfId="7" quotePrefix="1" applyFont="1" applyFill="1" applyBorder="1" applyAlignment="1">
      <alignment horizontal="left" vertical="center" indent="5"/>
    </xf>
    <xf numFmtId="0" fontId="31" fillId="0" borderId="13" xfId="7" quotePrefix="1" applyFont="1" applyFill="1" applyBorder="1" applyAlignment="1">
      <alignment horizontal="left" vertical="center" indent="1"/>
    </xf>
    <xf numFmtId="3" fontId="35" fillId="0" borderId="13" xfId="5" applyNumberFormat="1" applyFont="1" applyFill="1" applyBorder="1">
      <alignment vertical="center"/>
    </xf>
    <xf numFmtId="0" fontId="31" fillId="0" borderId="13" xfId="7" quotePrefix="1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38" fillId="0" borderId="17" xfId="5" applyNumberFormat="1" applyFont="1" applyFill="1" applyBorder="1">
      <alignment vertical="center"/>
    </xf>
    <xf numFmtId="3" fontId="0" fillId="0" borderId="0" xfId="0" applyNumberFormat="1" applyFill="1"/>
    <xf numFmtId="0" fontId="31" fillId="53" borderId="13" xfId="0" applyFont="1" applyFill="1" applyBorder="1" applyAlignment="1">
      <alignment horizontal="left" vertical="top" wrapText="1" justifyLastLine="1"/>
    </xf>
    <xf numFmtId="0" fontId="0" fillId="0" borderId="0" xfId="0"/>
    <xf numFmtId="0" fontId="0" fillId="0" borderId="0" xfId="0" applyFill="1"/>
    <xf numFmtId="3" fontId="41" fillId="53" borderId="13" xfId="0" applyNumberFormat="1" applyFont="1" applyFill="1" applyBorder="1"/>
    <xf numFmtId="3" fontId="41" fillId="54" borderId="13" xfId="0" applyNumberFormat="1" applyFont="1" applyFill="1" applyBorder="1"/>
    <xf numFmtId="0" fontId="31" fillId="53" borderId="13" xfId="0" applyFont="1" applyFill="1" applyBorder="1" applyAlignment="1">
      <alignment vertical="top" wrapText="1" justifyLastLine="1"/>
    </xf>
    <xf numFmtId="3" fontId="35" fillId="53" borderId="13" xfId="5" applyNumberFormat="1" applyFont="1" applyFill="1" applyBorder="1">
      <alignment vertical="center"/>
    </xf>
    <xf numFmtId="0" fontId="31" fillId="53" borderId="13" xfId="0" quotePrefix="1" applyFont="1" applyFill="1" applyBorder="1" applyAlignment="1">
      <alignment vertical="top" wrapText="1" justifyLastLine="1"/>
    </xf>
    <xf numFmtId="0" fontId="36" fillId="0" borderId="13" xfId="0" quotePrefix="1" applyFont="1" applyFill="1" applyBorder="1" applyAlignment="1">
      <alignment vertical="top" wrapText="1" justifyLastLine="1"/>
    </xf>
    <xf numFmtId="0" fontId="36" fillId="0" borderId="13" xfId="0" applyFont="1" applyFill="1" applyBorder="1" applyAlignment="1">
      <alignment vertical="top" wrapText="1" justifyLastLine="1"/>
    </xf>
    <xf numFmtId="3" fontId="38" fillId="0" borderId="13" xfId="9" applyNumberFormat="1" applyFont="1" applyFill="1" applyBorder="1">
      <alignment horizontal="right" vertical="center"/>
    </xf>
    <xf numFmtId="0" fontId="0" fillId="0" borderId="0" xfId="0" applyFill="1" applyAlignment="1">
      <alignment horizontal="center"/>
    </xf>
    <xf numFmtId="0" fontId="36" fillId="0" borderId="13" xfId="0" applyFont="1" applyFill="1" applyBorder="1" applyAlignment="1">
      <alignment horizontal="left" vertical="center" wrapText="1" justifyLastLine="1"/>
    </xf>
    <xf numFmtId="0" fontId="41" fillId="55" borderId="13" xfId="0" applyFont="1" applyFill="1" applyBorder="1" applyAlignment="1">
      <alignment horizontal="center" vertical="center"/>
    </xf>
    <xf numFmtId="0" fontId="31" fillId="55" borderId="13" xfId="0" applyFont="1" applyFill="1" applyBorder="1" applyAlignment="1">
      <alignment horizontal="center" vertical="center"/>
    </xf>
    <xf numFmtId="0" fontId="31" fillId="55" borderId="13" xfId="139" applyFont="1" applyFill="1" applyBorder="1" applyAlignment="1">
      <alignment horizontal="center" vertical="center"/>
    </xf>
    <xf numFmtId="0" fontId="31" fillId="55" borderId="13" xfId="0" applyFont="1" applyFill="1" applyBorder="1" applyAlignment="1">
      <alignment horizontal="center" vertical="center" wrapText="1"/>
    </xf>
    <xf numFmtId="3" fontId="39" fillId="0" borderId="13" xfId="0" applyNumberFormat="1" applyFont="1" applyFill="1" applyBorder="1" applyAlignment="1">
      <alignment horizontal="center" vertical="center" wrapText="1" justifyLastLine="1"/>
    </xf>
    <xf numFmtId="3" fontId="39" fillId="0" borderId="13" xfId="0" applyNumberFormat="1" applyFont="1" applyFill="1" applyBorder="1" applyAlignment="1">
      <alignment horizontal="center" vertical="center"/>
    </xf>
    <xf numFmtId="4" fontId="35" fillId="56" borderId="13" xfId="5" applyNumberFormat="1" applyFont="1" applyFill="1" applyBorder="1">
      <alignment vertical="center"/>
    </xf>
    <xf numFmtId="4" fontId="35" fillId="52" borderId="13" xfId="5" applyNumberFormat="1" applyFont="1" applyFill="1" applyBorder="1">
      <alignment vertical="center"/>
    </xf>
    <xf numFmtId="4" fontId="35" fillId="0" borderId="13" xfId="5" applyNumberFormat="1" applyFont="1" applyFill="1" applyBorder="1">
      <alignment vertical="center"/>
    </xf>
    <xf numFmtId="4" fontId="38" fillId="0" borderId="13" xfId="5" applyNumberFormat="1" applyFont="1" applyFill="1" applyBorder="1">
      <alignment vertical="center"/>
    </xf>
    <xf numFmtId="4" fontId="40" fillId="0" borderId="13" xfId="5" applyNumberFormat="1" applyFont="1" applyFill="1" applyBorder="1">
      <alignment vertical="center"/>
    </xf>
    <xf numFmtId="4" fontId="40" fillId="0" borderId="13" xfId="8" applyNumberFormat="1" applyFont="1" applyFill="1" applyBorder="1">
      <alignment horizontal="right" vertical="center"/>
    </xf>
    <xf numFmtId="4" fontId="36" fillId="0" borderId="13" xfId="7" quotePrefix="1" applyNumberFormat="1" applyFont="1" applyFill="1" applyBorder="1" applyAlignment="1">
      <alignment horizontal="right" vertical="center" indent="1"/>
    </xf>
    <xf numFmtId="4" fontId="30" fillId="0" borderId="13" xfId="7" quotePrefix="1" applyNumberFormat="1" applyFont="1" applyFill="1" applyBorder="1" applyAlignment="1">
      <alignment horizontal="right" vertical="center" indent="1"/>
    </xf>
    <xf numFmtId="4" fontId="41" fillId="53" borderId="13" xfId="0" applyNumberFormat="1" applyFont="1" applyFill="1" applyBorder="1"/>
    <xf numFmtId="4" fontId="41" fillId="0" borderId="13" xfId="0" applyNumberFormat="1" applyFont="1" applyFill="1" applyBorder="1"/>
    <xf numFmtId="4" fontId="42" fillId="0" borderId="13" xfId="0" applyNumberFormat="1" applyFont="1" applyFill="1" applyBorder="1"/>
    <xf numFmtId="4" fontId="41" fillId="54" borderId="13" xfId="0" applyNumberFormat="1" applyFont="1" applyFill="1" applyBorder="1"/>
    <xf numFmtId="4" fontId="43" fillId="54" borderId="13" xfId="0" applyNumberFormat="1" applyFont="1" applyFill="1" applyBorder="1"/>
    <xf numFmtId="4" fontId="35" fillId="52" borderId="13" xfId="8" applyNumberFormat="1" applyFont="1" applyFill="1" applyBorder="1">
      <alignment horizontal="right" vertical="center"/>
    </xf>
    <xf numFmtId="4" fontId="38" fillId="0" borderId="13" xfId="8" applyNumberFormat="1" applyFont="1" applyFill="1" applyBorder="1">
      <alignment horizontal="right" vertical="center"/>
    </xf>
    <xf numFmtId="4" fontId="31" fillId="54" borderId="13" xfId="0" applyNumberFormat="1" applyFont="1" applyFill="1" applyBorder="1" applyAlignment="1">
      <alignment horizontal="right" vertical="center"/>
    </xf>
    <xf numFmtId="4" fontId="36" fillId="54" borderId="13" xfId="0" applyNumberFormat="1" applyFont="1" applyFill="1" applyBorder="1" applyAlignment="1">
      <alignment horizontal="right" vertical="center"/>
    </xf>
    <xf numFmtId="4" fontId="38" fillId="54" borderId="13" xfId="9" applyNumberFormat="1" applyFont="1" applyFill="1" applyBorder="1">
      <alignment horizontal="right" vertical="center"/>
    </xf>
    <xf numFmtId="4" fontId="44" fillId="0" borderId="13" xfId="0" applyNumberFormat="1" applyFont="1" applyBorder="1"/>
    <xf numFmtId="4" fontId="35" fillId="53" borderId="13" xfId="5" applyNumberFormat="1" applyFont="1" applyFill="1" applyBorder="1">
      <alignment vertical="center"/>
    </xf>
    <xf numFmtId="4" fontId="38" fillId="0" borderId="13" xfId="9" applyNumberFormat="1" applyFont="1" applyFill="1" applyBorder="1">
      <alignment horizontal="right" vertical="center"/>
    </xf>
    <xf numFmtId="4" fontId="41" fillId="0" borderId="13" xfId="0" applyNumberFormat="1" applyFont="1" applyBorder="1"/>
    <xf numFmtId="4" fontId="43" fillId="0" borderId="13" xfId="0" applyNumberFormat="1" applyFont="1" applyBorder="1"/>
    <xf numFmtId="4" fontId="36" fillId="0" borderId="13" xfId="0" applyNumberFormat="1" applyFont="1" applyBorder="1"/>
    <xf numFmtId="4" fontId="45" fillId="52" borderId="13" xfId="81" applyNumberFormat="1" applyFont="1" applyFill="1" applyBorder="1" applyAlignment="1">
      <alignment horizontal="right" vertical="center"/>
    </xf>
    <xf numFmtId="4" fontId="42" fillId="0" borderId="13" xfId="0" applyNumberFormat="1" applyFont="1" applyBorder="1"/>
    <xf numFmtId="49" fontId="33" fillId="0" borderId="0" xfId="0" applyNumberFormat="1" applyFont="1" applyAlignment="1">
      <alignment horizontal="center" vertical="center" wrapText="1" shrinkToFi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1" fillId="0" borderId="13" xfId="0" applyFont="1" applyBorder="1" applyAlignment="1">
      <alignment horizontal="left"/>
    </xf>
    <xf numFmtId="0" fontId="47" fillId="0" borderId="13" xfId="0" applyFont="1" applyBorder="1" applyAlignment="1">
      <alignment horizontal="left"/>
    </xf>
    <xf numFmtId="0" fontId="44" fillId="0" borderId="13" xfId="0" applyFont="1" applyBorder="1" applyAlignment="1">
      <alignment horizontal="center"/>
    </xf>
    <xf numFmtId="0" fontId="31" fillId="52" borderId="15" xfId="0" applyFont="1" applyFill="1" applyBorder="1" applyAlignment="1">
      <alignment horizontal="left" vertical="center" wrapText="1"/>
    </xf>
    <xf numFmtId="0" fontId="31" fillId="52" borderId="12" xfId="0" applyFont="1" applyFill="1" applyBorder="1" applyAlignment="1">
      <alignment horizontal="left" vertical="center" wrapText="1"/>
    </xf>
    <xf numFmtId="0" fontId="29" fillId="0" borderId="0" xfId="141" applyFont="1" applyFill="1" applyAlignment="1">
      <alignment horizontal="center"/>
    </xf>
    <xf numFmtId="3" fontId="36" fillId="54" borderId="13" xfId="0" applyNumberFormat="1" applyFont="1" applyFill="1" applyBorder="1" applyAlignment="1">
      <alignment horizontal="left" vertical="top" wrapText="1" justifyLastLine="1"/>
    </xf>
    <xf numFmtId="4" fontId="48" fillId="0" borderId="13" xfId="81" applyNumberFormat="1" applyFont="1" applyFill="1" applyBorder="1" applyAlignment="1">
      <alignment horizontal="right" vertical="center"/>
    </xf>
    <xf numFmtId="3" fontId="48" fillId="0" borderId="13" xfId="81" applyNumberFormat="1" applyFont="1" applyFill="1" applyBorder="1" applyAlignment="1">
      <alignment horizontal="right" vertical="center"/>
    </xf>
    <xf numFmtId="0" fontId="42" fillId="55" borderId="13" xfId="0" applyFont="1" applyFill="1" applyBorder="1" applyAlignment="1">
      <alignment wrapText="1"/>
    </xf>
    <xf numFmtId="0" fontId="41" fillId="55" borderId="13" xfId="0" applyFont="1" applyFill="1" applyBorder="1" applyAlignment="1">
      <alignment horizontal="center" vertical="center" wrapText="1"/>
    </xf>
  </cellXfs>
  <cellStyles count="143">
    <cellStyle name="Accent1 - 20%" xfId="11"/>
    <cellStyle name="Accent1 - 40%" xfId="12"/>
    <cellStyle name="Accent1 - 60%" xfId="13"/>
    <cellStyle name="Accent1 2" xfId="14"/>
    <cellStyle name="Accent1 3" xfId="15"/>
    <cellStyle name="Accent1 4" xfId="16"/>
    <cellStyle name="Accent1 5" xfId="17"/>
    <cellStyle name="Accent1 6" xfId="18"/>
    <cellStyle name="Accent1 7" xfId="19"/>
    <cellStyle name="Accent2 - 20%" xfId="20"/>
    <cellStyle name="Accent2 - 40%" xfId="21"/>
    <cellStyle name="Accent2 - 60%" xfId="22"/>
    <cellStyle name="Accent2 2" xfId="23"/>
    <cellStyle name="Accent2 3" xfId="24"/>
    <cellStyle name="Accent2 4" xfId="25"/>
    <cellStyle name="Accent2 5" xfId="26"/>
    <cellStyle name="Accent2 6" xfId="27"/>
    <cellStyle name="Accent2 7" xfId="28"/>
    <cellStyle name="Accent3 - 20%" xfId="29"/>
    <cellStyle name="Accent3 - 40%" xfId="30"/>
    <cellStyle name="Accent3 - 60%" xfId="31"/>
    <cellStyle name="Accent3 2" xfId="32"/>
    <cellStyle name="Accent3 3" xfId="33"/>
    <cellStyle name="Accent3 4" xfId="34"/>
    <cellStyle name="Accent3 5" xfId="35"/>
    <cellStyle name="Accent3 6" xfId="36"/>
    <cellStyle name="Accent3 7" xfId="37"/>
    <cellStyle name="Accent4 - 20%" xfId="38"/>
    <cellStyle name="Accent4 - 40%" xfId="39"/>
    <cellStyle name="Accent4 - 60%" xfId="40"/>
    <cellStyle name="Accent4 2" xfId="41"/>
    <cellStyle name="Accent4 3" xfId="42"/>
    <cellStyle name="Accent4 4" xfId="43"/>
    <cellStyle name="Accent4 5" xfId="44"/>
    <cellStyle name="Accent4 6" xfId="45"/>
    <cellStyle name="Accent4 7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5 7" xfId="55"/>
    <cellStyle name="Accent6 - 20%" xfId="56"/>
    <cellStyle name="Accent6 - 40%" xfId="57"/>
    <cellStyle name="Accent6 - 60%" xfId="58"/>
    <cellStyle name="Accent6 2" xfId="59"/>
    <cellStyle name="Accent6 3" xfId="60"/>
    <cellStyle name="Accent6 4" xfId="61"/>
    <cellStyle name="Accent6 5" xfId="62"/>
    <cellStyle name="Accent6 6" xfId="63"/>
    <cellStyle name="Accent6 7" xfId="64"/>
    <cellStyle name="Bad 2" xfId="65"/>
    <cellStyle name="Calculation 2" xfId="66"/>
    <cellStyle name="Check Cell 2" xfId="67"/>
    <cellStyle name="Comma 2" xfId="1"/>
    <cellStyle name="Comma 2 2" xfId="142"/>
    <cellStyle name="Emphasis 1" xfId="68"/>
    <cellStyle name="Emphasis 2" xfId="69"/>
    <cellStyle name="Emphasis 3" xfId="70"/>
    <cellStyle name="Good 2" xfId="71"/>
    <cellStyle name="Heading 1 2" xfId="72"/>
    <cellStyle name="Heading 2 2" xfId="73"/>
    <cellStyle name="Heading 3 2" xfId="74"/>
    <cellStyle name="Heading 4 2" xfId="75"/>
    <cellStyle name="Input 2" xfId="76"/>
    <cellStyle name="Linked Cell 2" xfId="77"/>
    <cellStyle name="Neutral 2" xfId="78"/>
    <cellStyle name="Normal" xfId="0" builtinId="0"/>
    <cellStyle name="Normal 2" xfId="79"/>
    <cellStyle name="Normal 3" xfId="80"/>
    <cellStyle name="Normal 4" xfId="81"/>
    <cellStyle name="Normal 5" xfId="82"/>
    <cellStyle name="Normal 6" xfId="10"/>
    <cellStyle name="Normalno 2" xfId="138"/>
    <cellStyle name="Normalno 5" xfId="140"/>
    <cellStyle name="Normalno 8" xfId="141"/>
    <cellStyle name="Note 2" xfId="83"/>
    <cellStyle name="Obično_Bilanca prihoda" xfId="137"/>
    <cellStyle name="Obično_PRIHODI 04. -07." xfId="139"/>
    <cellStyle name="Output 2" xfId="84"/>
    <cellStyle name="SAPBEXaggData" xfId="5"/>
    <cellStyle name="SAPBEXaggDataEmph" xfId="85"/>
    <cellStyle name="SAPBEXaggItem" xfId="86"/>
    <cellStyle name="SAPBEXaggItem 2" xfId="87"/>
    <cellStyle name="SAPBEXaggItemX" xfId="88"/>
    <cellStyle name="SAPBEXchaText" xfId="2"/>
    <cellStyle name="SAPBEXchaText 2" xfId="89"/>
    <cellStyle name="SAPBEXexcBad7" xfId="90"/>
    <cellStyle name="SAPBEXexcBad8" xfId="91"/>
    <cellStyle name="SAPBEXexcBad9" xfId="92"/>
    <cellStyle name="SAPBEXexcCritical4" xfId="93"/>
    <cellStyle name="SAPBEXexcCritical5" xfId="94"/>
    <cellStyle name="SAPBEXexcCritical6" xfId="95"/>
    <cellStyle name="SAPBEXexcGood1" xfId="96"/>
    <cellStyle name="SAPBEXexcGood2" xfId="97"/>
    <cellStyle name="SAPBEXexcGood3" xfId="98"/>
    <cellStyle name="SAPBEXfilterDrill" xfId="99"/>
    <cellStyle name="SAPBEXfilterDrill 2" xfId="100"/>
    <cellStyle name="SAPBEXfilterItem" xfId="101"/>
    <cellStyle name="SAPBEXfilterItem 2" xfId="102"/>
    <cellStyle name="SAPBEXfilterText" xfId="103"/>
    <cellStyle name="SAPBEXfilterText 2" xfId="104"/>
    <cellStyle name="SAPBEXformats" xfId="105"/>
    <cellStyle name="SAPBEXheaderItem" xfId="106"/>
    <cellStyle name="SAPBEXheaderItem 2" xfId="107"/>
    <cellStyle name="SAPBEXheaderText" xfId="108"/>
    <cellStyle name="SAPBEXheaderText 2" xfId="109"/>
    <cellStyle name="SAPBEXHLevel0" xfId="110"/>
    <cellStyle name="SAPBEXHLevel0 2" xfId="111"/>
    <cellStyle name="SAPBEXHLevel0X" xfId="112"/>
    <cellStyle name="SAPBEXHLevel1" xfId="4"/>
    <cellStyle name="SAPBEXHLevel1 2" xfId="113"/>
    <cellStyle name="SAPBEXHLevel1X" xfId="114"/>
    <cellStyle name="SAPBEXHLevel2" xfId="6"/>
    <cellStyle name="SAPBEXHLevel2 2" xfId="115"/>
    <cellStyle name="SAPBEXHLevel2X" xfId="116"/>
    <cellStyle name="SAPBEXHLevel3" xfId="7"/>
    <cellStyle name="SAPBEXHLevel3 2" xfId="117"/>
    <cellStyle name="SAPBEXHLevel3X" xfId="118"/>
    <cellStyle name="SAPBEXinputData" xfId="119"/>
    <cellStyle name="SAPBEXItemHeader" xfId="120"/>
    <cellStyle name="SAPBEXresData" xfId="121"/>
    <cellStyle name="SAPBEXresDataEmph" xfId="122"/>
    <cellStyle name="SAPBEXresDataEmph 2" xfId="123"/>
    <cellStyle name="SAPBEXresItem" xfId="124"/>
    <cellStyle name="SAPBEXresItemX" xfId="125"/>
    <cellStyle name="SAPBEXstdData" xfId="9"/>
    <cellStyle name="SAPBEXstdData 3" xfId="8"/>
    <cellStyle name="SAPBEXstdDataEmph" xfId="126"/>
    <cellStyle name="SAPBEXstdItem" xfId="3"/>
    <cellStyle name="SAPBEXstdItem 2" xfId="127"/>
    <cellStyle name="SAPBEXstdItemX" xfId="128"/>
    <cellStyle name="SAPBEXtitle" xfId="129"/>
    <cellStyle name="SAPBEXtitle 2" xfId="130"/>
    <cellStyle name="SAPBEXunassignedItem" xfId="131"/>
    <cellStyle name="SAPBEXunassignedItem 2" xfId="132"/>
    <cellStyle name="SAPBEXundefined" xfId="133"/>
    <cellStyle name="Sheet Title" xfId="134"/>
    <cellStyle name="Total 2" xfId="135"/>
    <cellStyle name="Warning Text 2" xfId="136"/>
  </cellStyles>
  <dxfs count="0"/>
  <tableStyles count="0" defaultTableStyle="TableStyleMedium2" defaultPivotStyle="PivotStyleLight16"/>
  <colors>
    <mruColors>
      <color rgb="FFFFCCCC"/>
      <color rgb="FFCCFFCC"/>
      <color rgb="FFFFFFCC"/>
      <color rgb="FFFF66FF"/>
      <color rgb="FF00CC66"/>
      <color rgb="FFC490F8"/>
      <color rgb="FF00FF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1085850</xdr:colOff>
      <xdr:row>24</xdr:row>
      <xdr:rowOff>180975</xdr:rowOff>
    </xdr:to>
    <xdr:pic macro="[1]!DesignIconClicked">
      <xdr:nvPicPr>
        <xdr:cNvPr id="3" name="BExOAJSWYCGHZ6RBCU1DYOFJ68MO" descr="analysis_prev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587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5"/>
  <sheetViews>
    <sheetView tabSelected="1" workbookViewId="0">
      <selection activeCell="A2" sqref="A2:G2"/>
    </sheetView>
  </sheetViews>
  <sheetFormatPr defaultColWidth="9.140625" defaultRowHeight="12.75"/>
  <cols>
    <col min="1" max="1" width="5" style="6" customWidth="1"/>
    <col min="2" max="2" width="50.7109375" style="6" customWidth="1"/>
    <col min="3" max="6" width="20.7109375" style="6" customWidth="1"/>
    <col min="7" max="7" width="20.5703125" style="6" customWidth="1"/>
    <col min="8" max="16384" width="9.140625" style="6"/>
  </cols>
  <sheetData>
    <row r="1" spans="1:23">
      <c r="A1" s="136"/>
      <c r="B1" s="136"/>
      <c r="C1" s="136"/>
      <c r="D1" s="136"/>
      <c r="E1" s="136"/>
      <c r="F1" s="136"/>
      <c r="G1" s="136"/>
    </row>
    <row r="2" spans="1:23" ht="15.75">
      <c r="A2" s="139" t="s">
        <v>152</v>
      </c>
      <c r="B2" s="139"/>
      <c r="C2" s="139"/>
      <c r="D2" s="139"/>
      <c r="E2" s="139"/>
      <c r="F2" s="139"/>
      <c r="G2" s="139"/>
    </row>
    <row r="3" spans="1:23" ht="15">
      <c r="A3" s="21"/>
      <c r="B3" s="21"/>
      <c r="C3" s="21"/>
      <c r="D3" s="21"/>
      <c r="E3" s="21"/>
      <c r="F3" s="21"/>
      <c r="G3" s="21"/>
    </row>
    <row r="4" spans="1:23" ht="14.25">
      <c r="A4" s="137" t="s">
        <v>0</v>
      </c>
      <c r="B4" s="137"/>
      <c r="C4" s="137"/>
      <c r="D4" s="137"/>
      <c r="E4" s="137"/>
      <c r="F4" s="137"/>
      <c r="G4" s="137"/>
    </row>
    <row r="5" spans="1:23" ht="15">
      <c r="A5" s="21"/>
      <c r="B5" s="21"/>
      <c r="C5" s="21"/>
      <c r="D5" s="21"/>
      <c r="E5" s="21"/>
      <c r="F5" s="21"/>
      <c r="G5" s="21"/>
    </row>
    <row r="6" spans="1:23" ht="22.5" customHeight="1">
      <c r="A6" s="153"/>
      <c r="B6" s="153"/>
      <c r="C6" s="11" t="s">
        <v>134</v>
      </c>
      <c r="D6" s="20" t="s">
        <v>135</v>
      </c>
      <c r="E6" s="154" t="s">
        <v>132</v>
      </c>
      <c r="F6" s="154" t="s">
        <v>1</v>
      </c>
      <c r="G6" s="154" t="s">
        <v>133</v>
      </c>
    </row>
    <row r="7" spans="1:23" s="5" customFormat="1" ht="15">
      <c r="A7" s="59"/>
      <c r="B7" s="60" t="s">
        <v>9</v>
      </c>
      <c r="C7" s="134">
        <f>+C8+C9</f>
        <v>566245210.88</v>
      </c>
      <c r="D7" s="61">
        <f>+D8+D9</f>
        <v>569725270</v>
      </c>
      <c r="E7" s="61">
        <f>+E8+E9</f>
        <v>633384368</v>
      </c>
      <c r="F7" s="61">
        <f>+F8+F9</f>
        <v>695307942</v>
      </c>
      <c r="G7" s="61">
        <f>+G8+G9</f>
        <v>662245611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>
      <c r="A8" s="62">
        <v>6</v>
      </c>
      <c r="B8" s="65" t="s">
        <v>2</v>
      </c>
      <c r="C8" s="151">
        <v>566232915.37</v>
      </c>
      <c r="D8" s="152">
        <v>569701470</v>
      </c>
      <c r="E8" s="152">
        <v>633376368</v>
      </c>
      <c r="F8" s="152">
        <v>695297942</v>
      </c>
      <c r="G8" s="152">
        <v>662234111</v>
      </c>
    </row>
    <row r="9" spans="1:23" ht="15" customHeight="1">
      <c r="A9" s="62">
        <v>7</v>
      </c>
      <c r="B9" s="65" t="s">
        <v>3</v>
      </c>
      <c r="C9" s="151">
        <v>12295.51</v>
      </c>
      <c r="D9" s="152">
        <v>23800</v>
      </c>
      <c r="E9" s="152">
        <v>8000</v>
      </c>
      <c r="F9" s="152">
        <v>10000</v>
      </c>
      <c r="G9" s="152">
        <v>11500</v>
      </c>
    </row>
    <row r="10" spans="1:23" s="5" customFormat="1" ht="15">
      <c r="A10" s="59"/>
      <c r="B10" s="60" t="s">
        <v>11</v>
      </c>
      <c r="C10" s="134">
        <f>+C11+C12</f>
        <v>564396861.06999993</v>
      </c>
      <c r="D10" s="61">
        <f>+D11+D12</f>
        <v>619951117</v>
      </c>
      <c r="E10" s="61">
        <f>+E11+E12</f>
        <v>633643980</v>
      </c>
      <c r="F10" s="61">
        <f>+F11+F12</f>
        <v>694588614</v>
      </c>
      <c r="G10" s="61">
        <f>+G11+G12</f>
        <v>660623151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">
      <c r="A11" s="62">
        <v>3</v>
      </c>
      <c r="B11" s="65" t="s">
        <v>4</v>
      </c>
      <c r="C11" s="151">
        <v>516468644.38</v>
      </c>
      <c r="D11" s="152">
        <v>527878013</v>
      </c>
      <c r="E11" s="152">
        <v>556061649</v>
      </c>
      <c r="F11" s="152">
        <v>597655397</v>
      </c>
      <c r="G11" s="152">
        <v>639627176</v>
      </c>
    </row>
    <row r="12" spans="1:23" ht="15" customHeight="1">
      <c r="A12" s="62">
        <v>4</v>
      </c>
      <c r="B12" s="65" t="s">
        <v>10</v>
      </c>
      <c r="C12" s="151">
        <v>47928216.689999998</v>
      </c>
      <c r="D12" s="152">
        <v>92073104</v>
      </c>
      <c r="E12" s="152">
        <v>77582331</v>
      </c>
      <c r="F12" s="152">
        <v>96933217</v>
      </c>
      <c r="G12" s="152">
        <v>20995975</v>
      </c>
    </row>
    <row r="13" spans="1:23" s="5" customFormat="1" ht="15">
      <c r="A13" s="59"/>
      <c r="B13" s="60" t="s">
        <v>5</v>
      </c>
      <c r="C13" s="134">
        <f>+C7-C10</f>
        <v>1848349.810000062</v>
      </c>
      <c r="D13" s="61">
        <f>+D7-D10</f>
        <v>-50225847</v>
      </c>
      <c r="E13" s="61">
        <f>+E7-E10</f>
        <v>-259612</v>
      </c>
      <c r="F13" s="61">
        <f>+F7-F10</f>
        <v>719328</v>
      </c>
      <c r="G13" s="61">
        <f>+G7-G10</f>
        <v>1622460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">
      <c r="A14" s="21"/>
      <c r="B14" s="21"/>
      <c r="C14" s="21"/>
      <c r="D14" s="21"/>
      <c r="E14" s="21"/>
      <c r="F14" s="21"/>
      <c r="G14" s="21"/>
    </row>
    <row r="15" spans="1:23" ht="14.25">
      <c r="A15" s="138" t="s">
        <v>6</v>
      </c>
      <c r="B15" s="138"/>
      <c r="C15" s="138"/>
      <c r="D15" s="138"/>
      <c r="E15" s="138"/>
      <c r="F15" s="138"/>
      <c r="G15" s="138"/>
    </row>
    <row r="16" spans="1:23" ht="15">
      <c r="A16" s="21"/>
      <c r="B16" s="21"/>
      <c r="C16" s="21"/>
      <c r="D16" s="21"/>
      <c r="E16" s="21"/>
      <c r="F16" s="21"/>
      <c r="G16" s="21"/>
    </row>
    <row r="17" spans="1:23" ht="22.5" customHeight="1">
      <c r="A17" s="153"/>
      <c r="B17" s="153"/>
      <c r="C17" s="11" t="s">
        <v>134</v>
      </c>
      <c r="D17" s="20" t="s">
        <v>135</v>
      </c>
      <c r="E17" s="154" t="s">
        <v>132</v>
      </c>
      <c r="F17" s="154" t="s">
        <v>1</v>
      </c>
      <c r="G17" s="154" t="s">
        <v>133</v>
      </c>
    </row>
    <row r="18" spans="1:23" ht="30">
      <c r="A18" s="62">
        <v>8</v>
      </c>
      <c r="B18" s="64" t="s">
        <v>7</v>
      </c>
      <c r="C18" s="135">
        <v>0</v>
      </c>
      <c r="D18" s="63">
        <v>40420059</v>
      </c>
      <c r="E18" s="63"/>
      <c r="F18" s="63"/>
      <c r="G18" s="63"/>
    </row>
    <row r="19" spans="1:23" ht="30">
      <c r="A19" s="62">
        <v>5</v>
      </c>
      <c r="B19" s="64" t="s">
        <v>8</v>
      </c>
      <c r="C19" s="135">
        <v>-232038.39999999999</v>
      </c>
      <c r="D19" s="63">
        <v>240000</v>
      </c>
      <c r="E19" s="30">
        <v>240000</v>
      </c>
      <c r="F19" s="30">
        <v>240000</v>
      </c>
      <c r="G19" s="30">
        <v>120000</v>
      </c>
    </row>
    <row r="20" spans="1:23" ht="15">
      <c r="A20" s="62"/>
      <c r="B20" s="64" t="s">
        <v>128</v>
      </c>
      <c r="C20" s="135">
        <v>12209451.869999999</v>
      </c>
      <c r="D20" s="63">
        <v>13812453</v>
      </c>
      <c r="E20" s="30">
        <v>3766665</v>
      </c>
      <c r="F20" s="30">
        <v>3267053</v>
      </c>
      <c r="G20" s="30">
        <v>3746381</v>
      </c>
    </row>
    <row r="21" spans="1:23" ht="15">
      <c r="A21" s="62"/>
      <c r="B21" s="64" t="s">
        <v>129</v>
      </c>
      <c r="C21" s="135">
        <v>-13825763.279999999</v>
      </c>
      <c r="D21" s="63">
        <v>-3766665</v>
      </c>
      <c r="E21" s="30">
        <v>-3267053</v>
      </c>
      <c r="F21" s="30">
        <v>-3746381</v>
      </c>
      <c r="G21" s="30">
        <v>-5248841</v>
      </c>
    </row>
    <row r="22" spans="1:23" s="5" customFormat="1" ht="15">
      <c r="A22" s="59"/>
      <c r="B22" s="60" t="s">
        <v>130</v>
      </c>
      <c r="C22" s="134">
        <f>+C19+C20+C21</f>
        <v>-1848349.8100000005</v>
      </c>
      <c r="D22" s="61">
        <f>+D18-D19+D20+D21</f>
        <v>50225847</v>
      </c>
      <c r="E22" s="61">
        <f>+E18-E19+E20+E21</f>
        <v>259612</v>
      </c>
      <c r="F22" s="61">
        <f t="shared" ref="F22:G22" si="0">F18-F19+F20+F21</f>
        <v>-719328</v>
      </c>
      <c r="G22" s="61">
        <f t="shared" si="0"/>
        <v>-1622460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">
      <c r="A23" s="59"/>
      <c r="B23" s="60" t="s">
        <v>131</v>
      </c>
      <c r="C23" s="134">
        <f>+C13+C22</f>
        <v>6.1467289924621582E-8</v>
      </c>
      <c r="D23" s="61">
        <f>+D13+D22</f>
        <v>0</v>
      </c>
      <c r="E23" s="61">
        <f>E13+E22</f>
        <v>0</v>
      </c>
      <c r="F23" s="61">
        <f t="shared" ref="F23:G23" si="1">F13+F22</f>
        <v>0</v>
      </c>
      <c r="G23" s="61">
        <f t="shared" si="1"/>
        <v>0</v>
      </c>
    </row>
    <row r="25" spans="1:23">
      <c r="E25" s="74"/>
    </row>
  </sheetData>
  <mergeCells count="4">
    <mergeCell ref="A1:G1"/>
    <mergeCell ref="A4:G4"/>
    <mergeCell ref="A15:G15"/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99"/>
  <sheetViews>
    <sheetView zoomScale="103" zoomScaleNormal="85" workbookViewId="0">
      <selection activeCell="A2" sqref="A2:I3"/>
    </sheetView>
  </sheetViews>
  <sheetFormatPr defaultRowHeight="15"/>
  <cols>
    <col min="1" max="2" width="7.85546875" customWidth="1"/>
    <col min="3" max="3" width="5.7109375" customWidth="1"/>
    <col min="4" max="4" width="51.85546875" customWidth="1"/>
    <col min="5" max="6" width="18.7109375" style="1" customWidth="1"/>
    <col min="7" max="9" width="18.7109375" customWidth="1"/>
    <col min="10" max="12" width="13" bestFit="1" customWidth="1"/>
    <col min="13" max="13" width="11.42578125" customWidth="1"/>
    <col min="14" max="14" width="12" customWidth="1"/>
  </cols>
  <sheetData>
    <row r="1" spans="1:41">
      <c r="A1" s="140" t="s">
        <v>40</v>
      </c>
      <c r="B1" s="140"/>
      <c r="C1" s="140"/>
      <c r="D1" s="140"/>
      <c r="E1" s="140"/>
      <c r="F1" s="140"/>
      <c r="G1" s="140"/>
      <c r="H1" s="140"/>
      <c r="I1" s="140"/>
    </row>
    <row r="2" spans="1:41" ht="8.25" customHeight="1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41" ht="15" customHeight="1">
      <c r="A3" s="140"/>
      <c r="B3" s="140"/>
      <c r="C3" s="140"/>
      <c r="D3" s="140"/>
      <c r="E3" s="140"/>
      <c r="F3" s="140"/>
      <c r="G3" s="140"/>
      <c r="H3" s="140"/>
      <c r="I3" s="140"/>
    </row>
    <row r="4" spans="1:41">
      <c r="A4" s="41"/>
      <c r="B4" s="41"/>
      <c r="C4" s="41"/>
      <c r="D4" s="41"/>
      <c r="E4" s="41"/>
      <c r="F4" s="41"/>
      <c r="G4" s="41"/>
      <c r="H4" s="41"/>
      <c r="I4" s="41"/>
    </row>
    <row r="5" spans="1:41">
      <c r="A5" s="140" t="s">
        <v>2</v>
      </c>
      <c r="B5" s="140"/>
      <c r="C5" s="140"/>
      <c r="D5" s="140"/>
      <c r="E5" s="140"/>
      <c r="F5" s="140"/>
      <c r="G5" s="140"/>
      <c r="H5" s="140"/>
      <c r="I5" s="140"/>
      <c r="J5" s="41"/>
    </row>
    <row r="6" spans="1:41" ht="21" customHeight="1">
      <c r="A6" s="42" t="s">
        <v>50</v>
      </c>
      <c r="B6" s="42" t="s">
        <v>51</v>
      </c>
      <c r="C6" s="42" t="s">
        <v>42</v>
      </c>
      <c r="D6" s="42" t="s">
        <v>55</v>
      </c>
      <c r="E6" s="20" t="s">
        <v>134</v>
      </c>
      <c r="F6" s="20" t="s">
        <v>135</v>
      </c>
      <c r="G6" s="20" t="s">
        <v>132</v>
      </c>
      <c r="H6" s="20" t="s">
        <v>1</v>
      </c>
      <c r="I6" s="20" t="s">
        <v>133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9.75" customHeight="1">
      <c r="A7" s="43">
        <v>1</v>
      </c>
      <c r="B7" s="43">
        <v>2</v>
      </c>
      <c r="C7" s="43">
        <v>3</v>
      </c>
      <c r="D7" s="43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1" customFormat="1" ht="15" customHeight="1">
      <c r="A8" s="144" t="s">
        <v>121</v>
      </c>
      <c r="B8" s="144"/>
      <c r="C8" s="144"/>
      <c r="D8" s="144"/>
      <c r="E8" s="125">
        <v>12209451.869999999</v>
      </c>
      <c r="F8" s="67">
        <v>13812453</v>
      </c>
      <c r="G8" s="67">
        <f>SUM(G9:G14)</f>
        <v>3766665</v>
      </c>
      <c r="H8" s="67">
        <f>SUM(H9:H14)</f>
        <v>3267053</v>
      </c>
      <c r="I8" s="67">
        <f>SUM(I9:I14)</f>
        <v>3746381</v>
      </c>
    </row>
    <row r="9" spans="1:41" s="1" customFormat="1" ht="15" customHeight="1">
      <c r="A9" s="62"/>
      <c r="B9" s="62"/>
      <c r="C9" s="51">
        <v>931</v>
      </c>
      <c r="D9" s="68" t="s">
        <v>123</v>
      </c>
      <c r="E9" s="126">
        <v>9080866.1999999993</v>
      </c>
      <c r="F9" s="71">
        <v>11052118</v>
      </c>
      <c r="G9" s="71">
        <v>1687255</v>
      </c>
      <c r="H9" s="71">
        <v>1345150</v>
      </c>
      <c r="I9" s="71">
        <v>1791045</v>
      </c>
    </row>
    <row r="10" spans="1:41" s="1" customFormat="1" ht="15" customHeight="1">
      <c r="A10" s="62"/>
      <c r="B10" s="62"/>
      <c r="C10" s="51">
        <v>943</v>
      </c>
      <c r="D10" s="68" t="s">
        <v>124</v>
      </c>
      <c r="E10" s="126">
        <v>898634.64</v>
      </c>
      <c r="F10" s="71">
        <v>877501</v>
      </c>
      <c r="G10" s="71">
        <v>877501</v>
      </c>
      <c r="H10" s="71">
        <v>877501</v>
      </c>
      <c r="I10" s="71">
        <v>877501</v>
      </c>
    </row>
    <row r="11" spans="1:41" s="92" customFormat="1" ht="15" customHeight="1">
      <c r="A11" s="62"/>
      <c r="B11" s="62"/>
      <c r="C11" s="51">
        <v>951</v>
      </c>
      <c r="D11" s="103" t="s">
        <v>160</v>
      </c>
      <c r="E11" s="126"/>
      <c r="F11" s="71">
        <v>0</v>
      </c>
      <c r="G11" s="71">
        <v>29226</v>
      </c>
      <c r="H11" s="71">
        <v>20788</v>
      </c>
      <c r="I11" s="71">
        <v>0</v>
      </c>
    </row>
    <row r="12" spans="1:41" s="1" customFormat="1" ht="15" customHeight="1">
      <c r="A12" s="62"/>
      <c r="B12" s="62"/>
      <c r="C12" s="51">
        <v>952</v>
      </c>
      <c r="D12" s="68" t="s">
        <v>125</v>
      </c>
      <c r="E12" s="126">
        <v>296401.23</v>
      </c>
      <c r="F12" s="71">
        <v>544188</v>
      </c>
      <c r="G12" s="71">
        <v>351953</v>
      </c>
      <c r="H12" s="71">
        <v>370229</v>
      </c>
      <c r="I12" s="71">
        <v>352795</v>
      </c>
    </row>
    <row r="13" spans="1:41" s="1" customFormat="1" ht="15" customHeight="1">
      <c r="A13" s="62"/>
      <c r="B13" s="62"/>
      <c r="C13" s="51">
        <v>961</v>
      </c>
      <c r="D13" s="68" t="s">
        <v>126</v>
      </c>
      <c r="E13" s="126">
        <v>1907700.84</v>
      </c>
      <c r="F13" s="71">
        <v>1326350</v>
      </c>
      <c r="G13" s="71">
        <v>808514</v>
      </c>
      <c r="H13" s="71">
        <v>646969</v>
      </c>
      <c r="I13" s="71">
        <v>722424</v>
      </c>
    </row>
    <row r="14" spans="1:41" s="1" customFormat="1" ht="15" customHeight="1">
      <c r="A14" s="62"/>
      <c r="B14" s="62"/>
      <c r="C14" s="51">
        <v>971</v>
      </c>
      <c r="D14" s="68" t="s">
        <v>127</v>
      </c>
      <c r="E14" s="126">
        <v>25848.959999999999</v>
      </c>
      <c r="F14" s="71">
        <v>12296</v>
      </c>
      <c r="G14" s="71">
        <v>12216</v>
      </c>
      <c r="H14" s="71">
        <v>6416</v>
      </c>
      <c r="I14" s="71">
        <v>2616</v>
      </c>
    </row>
    <row r="15" spans="1:41" s="7" customFormat="1">
      <c r="A15" s="46"/>
      <c r="B15" s="46"/>
      <c r="C15" s="46"/>
      <c r="D15" s="47" t="s">
        <v>9</v>
      </c>
      <c r="E15" s="111">
        <f>+E16+E37</f>
        <v>566245210.88</v>
      </c>
      <c r="F15" s="48">
        <f>+F16+F36</f>
        <v>569725270</v>
      </c>
      <c r="G15" s="48">
        <f>+G16+G36</f>
        <v>633384368</v>
      </c>
      <c r="H15" s="48">
        <f t="shared" ref="H15:I15" si="0">+H16+H36</f>
        <v>695307942</v>
      </c>
      <c r="I15" s="48">
        <f t="shared" si="0"/>
        <v>662245611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7" customFormat="1">
      <c r="A16" s="49" t="s">
        <v>31</v>
      </c>
      <c r="B16" s="47" t="s">
        <v>12</v>
      </c>
      <c r="C16" s="47" t="s">
        <v>12</v>
      </c>
      <c r="D16" s="47" t="s">
        <v>105</v>
      </c>
      <c r="E16" s="111">
        <f>+E17+E21+E23+E25+E28+E33</f>
        <v>566232915.37</v>
      </c>
      <c r="F16" s="48">
        <f>+F17+F21+F23+F25+F28+F33</f>
        <v>569701470</v>
      </c>
      <c r="G16" s="48">
        <f>+G17+G21+G23+G25+G28+G33</f>
        <v>633376368</v>
      </c>
      <c r="H16" s="48">
        <f t="shared" ref="H16:I16" si="1">+H17+H21+H23+H25+H28+H33</f>
        <v>695297942</v>
      </c>
      <c r="I16" s="48">
        <f t="shared" si="1"/>
        <v>662234111</v>
      </c>
      <c r="J16" s="19"/>
      <c r="K16" s="19"/>
      <c r="L16" s="19"/>
      <c r="M16" s="19"/>
      <c r="N16" s="1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s="7" customFormat="1" ht="28.5">
      <c r="A17" s="49" t="s">
        <v>12</v>
      </c>
      <c r="B17" s="47" t="s">
        <v>106</v>
      </c>
      <c r="C17" s="47" t="s">
        <v>12</v>
      </c>
      <c r="D17" s="47" t="s">
        <v>107</v>
      </c>
      <c r="E17" s="111">
        <v>48138335.07</v>
      </c>
      <c r="F17" s="48">
        <f>+F18+F19+F20</f>
        <v>15611559</v>
      </c>
      <c r="G17" s="48">
        <f>+G18+G19+G20</f>
        <v>1302350</v>
      </c>
      <c r="H17" s="48">
        <f t="shared" ref="H17:I17" si="2">+H18+H19+H20</f>
        <v>986812</v>
      </c>
      <c r="I17" s="48">
        <f t="shared" si="2"/>
        <v>800000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>
      <c r="A18" s="50" t="s">
        <v>12</v>
      </c>
      <c r="B18" s="51" t="s">
        <v>12</v>
      </c>
      <c r="C18" s="51" t="s">
        <v>25</v>
      </c>
      <c r="D18" s="51" t="s">
        <v>26</v>
      </c>
      <c r="E18" s="127"/>
      <c r="F18" s="52">
        <v>187900</v>
      </c>
      <c r="G18" s="52">
        <v>395955</v>
      </c>
      <c r="H18" s="52">
        <v>143680</v>
      </c>
      <c r="I18" s="52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>
      <c r="A19" s="50" t="s">
        <v>12</v>
      </c>
      <c r="B19" s="51" t="s">
        <v>12</v>
      </c>
      <c r="C19" s="51" t="s">
        <v>27</v>
      </c>
      <c r="D19" s="51" t="s">
        <v>28</v>
      </c>
      <c r="E19" s="127"/>
      <c r="F19" s="52">
        <v>15423659</v>
      </c>
      <c r="G19" s="52">
        <v>906395</v>
      </c>
      <c r="H19" s="52">
        <v>843132</v>
      </c>
      <c r="I19" s="52">
        <v>800000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idden="1">
      <c r="A20" s="50" t="s">
        <v>12</v>
      </c>
      <c r="B20" s="51" t="s">
        <v>12</v>
      </c>
      <c r="C20" s="51" t="s">
        <v>29</v>
      </c>
      <c r="D20" s="51" t="s">
        <v>30</v>
      </c>
      <c r="E20" s="127"/>
      <c r="F20" s="52">
        <v>0</v>
      </c>
      <c r="G20" s="52"/>
      <c r="H20" s="52"/>
      <c r="I20" s="5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7" customFormat="1">
      <c r="A21" s="49" t="s">
        <v>12</v>
      </c>
      <c r="B21" s="47" t="s">
        <v>108</v>
      </c>
      <c r="C21" s="47" t="s">
        <v>12</v>
      </c>
      <c r="D21" s="47" t="s">
        <v>109</v>
      </c>
      <c r="E21" s="111">
        <v>10566.25</v>
      </c>
      <c r="F21" s="48">
        <f>+F22</f>
        <v>14370</v>
      </c>
      <c r="G21" s="48">
        <f>+G22</f>
        <v>14000</v>
      </c>
      <c r="H21" s="48">
        <f t="shared" ref="H21:I21" si="3">+H22</f>
        <v>14500</v>
      </c>
      <c r="I21" s="48">
        <f t="shared" si="3"/>
        <v>15000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>
      <c r="A22" s="50" t="s">
        <v>12</v>
      </c>
      <c r="B22" s="51" t="s">
        <v>12</v>
      </c>
      <c r="C22" s="51" t="s">
        <v>18</v>
      </c>
      <c r="D22" s="51" t="s">
        <v>17</v>
      </c>
      <c r="E22" s="127"/>
      <c r="F22" s="52">
        <v>14370</v>
      </c>
      <c r="G22" s="101">
        <v>14000</v>
      </c>
      <c r="H22" s="101">
        <v>14500</v>
      </c>
      <c r="I22" s="101">
        <v>15000</v>
      </c>
      <c r="J22" s="19"/>
      <c r="K22" s="19"/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8.5">
      <c r="A23" s="49" t="s">
        <v>12</v>
      </c>
      <c r="B23" s="47" t="s">
        <v>110</v>
      </c>
      <c r="C23" s="47" t="s">
        <v>12</v>
      </c>
      <c r="D23" s="47" t="s">
        <v>111</v>
      </c>
      <c r="E23" s="111">
        <v>19224972.890000001</v>
      </c>
      <c r="F23" s="48">
        <f>+F24</f>
        <v>27333500</v>
      </c>
      <c r="G23" s="48">
        <f>+G24</f>
        <v>27333500</v>
      </c>
      <c r="H23" s="48">
        <f t="shared" ref="H23:I23" si="4">+H24</f>
        <v>28700000</v>
      </c>
      <c r="I23" s="48">
        <f t="shared" si="4"/>
        <v>30995200.000000004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>
      <c r="A24" s="50" t="s">
        <v>12</v>
      </c>
      <c r="B24" s="51" t="s">
        <v>12</v>
      </c>
      <c r="C24" s="51" t="s">
        <v>21</v>
      </c>
      <c r="D24" s="51" t="s">
        <v>22</v>
      </c>
      <c r="E24" s="127"/>
      <c r="F24" s="52">
        <v>27333500</v>
      </c>
      <c r="G24" s="101">
        <v>27333500</v>
      </c>
      <c r="H24" s="101">
        <v>28700000</v>
      </c>
      <c r="I24" s="101">
        <v>30995200.000000004</v>
      </c>
      <c r="J24" s="1"/>
      <c r="K24" s="1"/>
      <c r="L24" s="92"/>
      <c r="M24" s="92"/>
      <c r="N24" s="9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28.5">
      <c r="A25" s="49" t="s">
        <v>12</v>
      </c>
      <c r="B25" s="47" t="s">
        <v>112</v>
      </c>
      <c r="C25" s="47" t="s">
        <v>12</v>
      </c>
      <c r="D25" s="47" t="s">
        <v>113</v>
      </c>
      <c r="E25" s="111">
        <v>14538334</v>
      </c>
      <c r="F25" s="48">
        <f>+F26+F27</f>
        <v>13641000</v>
      </c>
      <c r="G25" s="48">
        <f>+G26+G27</f>
        <v>14971000</v>
      </c>
      <c r="H25" s="48">
        <f t="shared" ref="H25:I25" si="5">+H26+H27</f>
        <v>15055000</v>
      </c>
      <c r="I25" s="48">
        <f t="shared" si="5"/>
        <v>15055000</v>
      </c>
      <c r="J25" s="1"/>
      <c r="K25" s="1"/>
      <c r="L25" s="92"/>
      <c r="M25" s="92"/>
      <c r="N25" s="9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>
      <c r="A26" s="50" t="s">
        <v>12</v>
      </c>
      <c r="B26" s="51" t="s">
        <v>12</v>
      </c>
      <c r="C26" s="51" t="s">
        <v>18</v>
      </c>
      <c r="D26" s="51" t="s">
        <v>17</v>
      </c>
      <c r="E26" s="127"/>
      <c r="F26" s="52">
        <v>13141000</v>
      </c>
      <c r="G26" s="101">
        <v>14616000</v>
      </c>
      <c r="H26" s="101">
        <v>14700000</v>
      </c>
      <c r="I26" s="101">
        <v>14700000</v>
      </c>
      <c r="L26" s="92"/>
      <c r="M26" s="92"/>
      <c r="N26" s="92"/>
    </row>
    <row r="27" spans="1:41">
      <c r="A27" s="50" t="s">
        <v>12</v>
      </c>
      <c r="B27" s="51" t="s">
        <v>12</v>
      </c>
      <c r="C27" s="51" t="s">
        <v>33</v>
      </c>
      <c r="D27" s="51" t="s">
        <v>32</v>
      </c>
      <c r="E27" s="127"/>
      <c r="F27" s="52">
        <v>500000</v>
      </c>
      <c r="G27" s="101">
        <v>355000</v>
      </c>
      <c r="H27" s="101">
        <v>355000</v>
      </c>
      <c r="I27" s="101">
        <v>355000</v>
      </c>
      <c r="L27" s="92"/>
      <c r="M27" s="92"/>
      <c r="N27" s="92"/>
    </row>
    <row r="28" spans="1:41">
      <c r="A28" s="49" t="s">
        <v>12</v>
      </c>
      <c r="B28" s="47" t="s">
        <v>114</v>
      </c>
      <c r="C28" s="47" t="s">
        <v>12</v>
      </c>
      <c r="D28" s="47" t="s">
        <v>115</v>
      </c>
      <c r="E28" s="111">
        <v>484271140.90999997</v>
      </c>
      <c r="F28" s="48">
        <f>+F29+F30+F32+F31</f>
        <v>513030041</v>
      </c>
      <c r="G28" s="48">
        <f t="shared" ref="G28:I28" si="6">+G29+G30+G32+G31</f>
        <v>589684518</v>
      </c>
      <c r="H28" s="48">
        <f t="shared" si="6"/>
        <v>650467130</v>
      </c>
      <c r="I28" s="48">
        <f t="shared" si="6"/>
        <v>615290911</v>
      </c>
      <c r="L28" s="92"/>
      <c r="M28" s="92"/>
      <c r="N28" s="92"/>
    </row>
    <row r="29" spans="1:41">
      <c r="A29" s="50" t="s">
        <v>12</v>
      </c>
      <c r="B29" s="51" t="s">
        <v>12</v>
      </c>
      <c r="C29" s="51" t="s">
        <v>15</v>
      </c>
      <c r="D29" s="51" t="s">
        <v>14</v>
      </c>
      <c r="E29" s="127"/>
      <c r="F29" s="52">
        <v>34631129</v>
      </c>
      <c r="G29" s="52">
        <v>15050977</v>
      </c>
      <c r="H29" s="52">
        <v>29096028</v>
      </c>
      <c r="I29" s="52">
        <v>15438562</v>
      </c>
      <c r="L29" s="92"/>
      <c r="M29" s="92"/>
      <c r="N29" s="92"/>
    </row>
    <row r="30" spans="1:41">
      <c r="A30" s="50" t="s">
        <v>12</v>
      </c>
      <c r="B30" s="51" t="s">
        <v>12</v>
      </c>
      <c r="C30" s="51" t="s">
        <v>21</v>
      </c>
      <c r="D30" s="51" t="s">
        <v>22</v>
      </c>
      <c r="E30" s="127"/>
      <c r="F30" s="52">
        <v>478398912</v>
      </c>
      <c r="G30" s="101">
        <v>520107770</v>
      </c>
      <c r="H30" s="101">
        <v>559939358</v>
      </c>
      <c r="I30" s="101">
        <v>599852349</v>
      </c>
      <c r="J30" s="92"/>
      <c r="K30" s="92"/>
      <c r="L30" s="92"/>
      <c r="M30" s="92"/>
      <c r="N30" s="92"/>
    </row>
    <row r="31" spans="1:41" s="92" customFormat="1">
      <c r="A31" s="50"/>
      <c r="B31" s="51"/>
      <c r="C31" s="150">
        <v>581</v>
      </c>
      <c r="D31" s="51" t="s">
        <v>30</v>
      </c>
      <c r="E31" s="127"/>
      <c r="F31" s="52">
        <v>0</v>
      </c>
      <c r="G31" s="101">
        <v>11150000</v>
      </c>
      <c r="H31" s="101">
        <v>11600000</v>
      </c>
      <c r="I31" s="101">
        <v>0</v>
      </c>
    </row>
    <row r="32" spans="1:41">
      <c r="A32" s="50" t="s">
        <v>12</v>
      </c>
      <c r="B32" s="51" t="s">
        <v>12</v>
      </c>
      <c r="C32" s="51" t="s">
        <v>56</v>
      </c>
      <c r="D32" s="51" t="s">
        <v>57</v>
      </c>
      <c r="E32" s="127"/>
      <c r="F32" s="52"/>
      <c r="G32" s="101">
        <v>43375771</v>
      </c>
      <c r="H32" s="101">
        <v>49831744</v>
      </c>
      <c r="I32" s="101"/>
    </row>
    <row r="33" spans="1:14">
      <c r="A33" s="49" t="s">
        <v>12</v>
      </c>
      <c r="B33" s="47" t="s">
        <v>116</v>
      </c>
      <c r="C33" s="47" t="s">
        <v>12</v>
      </c>
      <c r="D33" s="47" t="s">
        <v>117</v>
      </c>
      <c r="E33" s="111">
        <v>49566.25</v>
      </c>
      <c r="F33" s="48">
        <f>+F34+F35</f>
        <v>71000</v>
      </c>
      <c r="G33" s="48">
        <f>+G34+G35</f>
        <v>71000</v>
      </c>
      <c r="H33" s="48">
        <f t="shared" ref="H33:I33" si="7">+H34+H35</f>
        <v>74500</v>
      </c>
      <c r="I33" s="48">
        <f t="shared" si="7"/>
        <v>78000</v>
      </c>
    </row>
    <row r="34" spans="1:14">
      <c r="A34" s="50" t="s">
        <v>12</v>
      </c>
      <c r="B34" s="51" t="s">
        <v>12</v>
      </c>
      <c r="C34" s="51" t="s">
        <v>18</v>
      </c>
      <c r="D34" s="51" t="s">
        <v>17</v>
      </c>
      <c r="E34" s="127"/>
      <c r="F34" s="52">
        <v>70000</v>
      </c>
      <c r="G34" s="101">
        <v>70000</v>
      </c>
      <c r="H34" s="101">
        <v>73500</v>
      </c>
      <c r="I34" s="101">
        <v>77000</v>
      </c>
    </row>
    <row r="35" spans="1:14">
      <c r="A35" s="50" t="s">
        <v>12</v>
      </c>
      <c r="B35" s="51" t="s">
        <v>12</v>
      </c>
      <c r="C35" s="51" t="s">
        <v>21</v>
      </c>
      <c r="D35" s="51" t="s">
        <v>22</v>
      </c>
      <c r="E35" s="127"/>
      <c r="F35" s="52">
        <v>1000</v>
      </c>
      <c r="G35" s="101">
        <v>1000</v>
      </c>
      <c r="H35" s="101">
        <v>1000</v>
      </c>
      <c r="I35" s="101">
        <v>1000</v>
      </c>
    </row>
    <row r="36" spans="1:14">
      <c r="A36" s="49" t="s">
        <v>34</v>
      </c>
      <c r="B36" s="47" t="s">
        <v>12</v>
      </c>
      <c r="C36" s="47" t="s">
        <v>12</v>
      </c>
      <c r="D36" s="47" t="s">
        <v>118</v>
      </c>
      <c r="E36" s="111">
        <f>E37</f>
        <v>12295.51</v>
      </c>
      <c r="F36" s="48">
        <f>+F37</f>
        <v>23800</v>
      </c>
      <c r="G36" s="48">
        <f>+G37</f>
        <v>8000</v>
      </c>
      <c r="H36" s="48">
        <f t="shared" ref="H36:I36" si="8">+H37</f>
        <v>10000</v>
      </c>
      <c r="I36" s="48">
        <f t="shared" si="8"/>
        <v>11500</v>
      </c>
    </row>
    <row r="37" spans="1:14">
      <c r="A37" s="49" t="s">
        <v>12</v>
      </c>
      <c r="B37" s="47" t="s">
        <v>119</v>
      </c>
      <c r="C37" s="47" t="s">
        <v>12</v>
      </c>
      <c r="D37" s="47" t="s">
        <v>120</v>
      </c>
      <c r="E37" s="111">
        <v>12295.51</v>
      </c>
      <c r="F37" s="48">
        <f>+F38</f>
        <v>23800</v>
      </c>
      <c r="G37" s="48">
        <f>+G38</f>
        <v>8000</v>
      </c>
      <c r="H37" s="48">
        <f t="shared" ref="H37:I37" si="9">+H38</f>
        <v>10000</v>
      </c>
      <c r="I37" s="48">
        <f t="shared" si="9"/>
        <v>11500</v>
      </c>
    </row>
    <row r="38" spans="1:14" ht="15.75" customHeight="1">
      <c r="A38" s="50" t="s">
        <v>12</v>
      </c>
      <c r="B38" s="51" t="s">
        <v>12</v>
      </c>
      <c r="C38" s="51" t="s">
        <v>36</v>
      </c>
      <c r="D38" s="51" t="s">
        <v>35</v>
      </c>
      <c r="E38" s="127"/>
      <c r="F38" s="52">
        <v>23800</v>
      </c>
      <c r="G38" s="101">
        <v>8000</v>
      </c>
      <c r="H38" s="101">
        <v>10000</v>
      </c>
      <c r="I38" s="101">
        <v>11500</v>
      </c>
      <c r="K38" s="92"/>
    </row>
    <row r="39" spans="1:14">
      <c r="A39" s="141" t="s">
        <v>58</v>
      </c>
      <c r="B39" s="142"/>
      <c r="C39" s="142"/>
      <c r="D39" s="143"/>
      <c r="E39" s="128">
        <f>+E16+E37</f>
        <v>566245210.88</v>
      </c>
      <c r="F39" s="45">
        <f>+F16+F36</f>
        <v>569725270</v>
      </c>
      <c r="G39" s="45">
        <f>+G16+G36</f>
        <v>633384368</v>
      </c>
      <c r="H39" s="45">
        <f t="shared" ref="H39:I39" si="10">+H16+H36</f>
        <v>695307942</v>
      </c>
      <c r="I39" s="45">
        <f t="shared" si="10"/>
        <v>662245611</v>
      </c>
      <c r="K39" s="92"/>
    </row>
    <row r="40" spans="1:14">
      <c r="A40" s="21"/>
      <c r="B40" s="21"/>
      <c r="C40" s="21"/>
      <c r="D40" s="21"/>
      <c r="E40" s="21"/>
      <c r="F40" s="21"/>
      <c r="G40" s="21"/>
      <c r="H40" s="21"/>
      <c r="I40" s="21"/>
    </row>
    <row r="41" spans="1:14">
      <c r="A41" s="140" t="s">
        <v>4</v>
      </c>
      <c r="B41" s="140"/>
      <c r="C41" s="140"/>
      <c r="D41" s="140"/>
      <c r="E41" s="140"/>
      <c r="F41" s="140"/>
      <c r="G41" s="140"/>
      <c r="H41" s="140"/>
      <c r="I41" s="140"/>
    </row>
    <row r="42" spans="1:14" ht="21" customHeight="1">
      <c r="A42" s="53" t="s">
        <v>50</v>
      </c>
      <c r="B42" s="53" t="s">
        <v>51</v>
      </c>
      <c r="C42" s="53" t="s">
        <v>42</v>
      </c>
      <c r="D42" s="53" t="s">
        <v>59</v>
      </c>
      <c r="E42" s="20" t="s">
        <v>134</v>
      </c>
      <c r="F42" s="20" t="s">
        <v>135</v>
      </c>
      <c r="G42" s="20" t="s">
        <v>132</v>
      </c>
      <c r="H42" s="20" t="s">
        <v>1</v>
      </c>
      <c r="I42" s="20" t="s">
        <v>133</v>
      </c>
    </row>
    <row r="43" spans="1:14" ht="9" customHeight="1">
      <c r="A43" s="108">
        <v>1</v>
      </c>
      <c r="B43" s="108">
        <v>2</v>
      </c>
      <c r="C43" s="108">
        <v>3</v>
      </c>
      <c r="D43" s="108">
        <v>4</v>
      </c>
      <c r="E43" s="109">
        <v>5</v>
      </c>
      <c r="F43" s="109">
        <v>6</v>
      </c>
      <c r="G43" s="109">
        <v>7</v>
      </c>
      <c r="H43" s="109">
        <v>8</v>
      </c>
      <c r="I43" s="109">
        <v>9</v>
      </c>
    </row>
    <row r="44" spans="1:14">
      <c r="A44" s="54"/>
      <c r="B44" s="54"/>
      <c r="C44" s="54"/>
      <c r="D44" s="55" t="s">
        <v>11</v>
      </c>
      <c r="E44" s="129">
        <f>+E45+E73</f>
        <v>564396861.06999993</v>
      </c>
      <c r="F44" s="97">
        <f>+F45+F73</f>
        <v>619951117</v>
      </c>
      <c r="G44" s="97">
        <f>+G45+G73</f>
        <v>633643980</v>
      </c>
      <c r="H44" s="97">
        <f t="shared" ref="H44:I44" si="11">+H45+H73</f>
        <v>694588614</v>
      </c>
      <c r="I44" s="97">
        <f t="shared" si="11"/>
        <v>660623151</v>
      </c>
      <c r="J44" s="92"/>
      <c r="K44" s="92"/>
      <c r="L44" s="92"/>
      <c r="M44" s="92"/>
      <c r="N44" s="92"/>
    </row>
    <row r="45" spans="1:14">
      <c r="A45" s="56" t="s">
        <v>16</v>
      </c>
      <c r="B45" s="55" t="s">
        <v>12</v>
      </c>
      <c r="C45" s="55" t="s">
        <v>12</v>
      </c>
      <c r="D45" s="55" t="s">
        <v>77</v>
      </c>
      <c r="E45" s="129">
        <f>+E46+E52+E61+E66+E70</f>
        <v>516468644.38</v>
      </c>
      <c r="F45" s="97">
        <f>+F46+F52+F61+F64+F66+F70</f>
        <v>527878013</v>
      </c>
      <c r="G45" s="97">
        <f t="shared" ref="G45:I45" si="12">+G46+G52+G61+G64+G66+G70</f>
        <v>556061649</v>
      </c>
      <c r="H45" s="97">
        <f t="shared" si="12"/>
        <v>597655397</v>
      </c>
      <c r="I45" s="97">
        <f t="shared" si="12"/>
        <v>639627176</v>
      </c>
      <c r="J45" s="92"/>
      <c r="K45" s="92"/>
      <c r="L45" s="92"/>
      <c r="M45" s="92"/>
      <c r="N45" s="92"/>
    </row>
    <row r="46" spans="1:14">
      <c r="A46" s="56" t="s">
        <v>12</v>
      </c>
      <c r="B46" s="55" t="s">
        <v>18</v>
      </c>
      <c r="C46" s="55" t="s">
        <v>12</v>
      </c>
      <c r="D46" s="55" t="s">
        <v>161</v>
      </c>
      <c r="E46" s="129">
        <v>176241162.63</v>
      </c>
      <c r="F46" s="97">
        <f>+F47+F48+F49+F50+F51</f>
        <v>246481269</v>
      </c>
      <c r="G46" s="97">
        <f t="shared" ref="G46:I46" si="13">+G47+G48+G49+G50+G51</f>
        <v>247917775</v>
      </c>
      <c r="H46" s="97">
        <f t="shared" si="13"/>
        <v>249796048</v>
      </c>
      <c r="I46" s="97">
        <f t="shared" si="13"/>
        <v>249664840</v>
      </c>
      <c r="J46" s="92"/>
      <c r="K46" s="92"/>
      <c r="L46" s="92"/>
      <c r="M46" s="92"/>
      <c r="N46" s="92"/>
    </row>
    <row r="47" spans="1:14" s="1" customFormat="1">
      <c r="A47" s="57"/>
      <c r="B47" s="58"/>
      <c r="C47" s="58" t="s">
        <v>15</v>
      </c>
      <c r="D47" s="58" t="s">
        <v>14</v>
      </c>
      <c r="E47" s="130"/>
      <c r="F47" s="101">
        <v>3684</v>
      </c>
      <c r="G47" s="101">
        <v>0</v>
      </c>
      <c r="H47" s="101">
        <v>0</v>
      </c>
      <c r="I47" s="101">
        <v>0</v>
      </c>
    </row>
    <row r="48" spans="1:14" s="1" customFormat="1">
      <c r="A48" s="57"/>
      <c r="B48" s="58"/>
      <c r="C48" s="58" t="s">
        <v>18</v>
      </c>
      <c r="D48" s="58" t="s">
        <v>17</v>
      </c>
      <c r="E48" s="130"/>
      <c r="F48" s="101">
        <v>2560000</v>
      </c>
      <c r="G48" s="101">
        <v>2620000</v>
      </c>
      <c r="H48" s="101">
        <v>2620000</v>
      </c>
      <c r="I48" s="101">
        <v>2620000</v>
      </c>
    </row>
    <row r="49" spans="1:9" s="1" customFormat="1">
      <c r="A49" s="57"/>
      <c r="B49" s="58"/>
      <c r="C49" s="58" t="s">
        <v>21</v>
      </c>
      <c r="D49" s="58" t="s">
        <v>22</v>
      </c>
      <c r="E49" s="130"/>
      <c r="F49" s="101">
        <v>242230585</v>
      </c>
      <c r="G49" s="101">
        <v>244261810</v>
      </c>
      <c r="H49" s="101">
        <v>246284840</v>
      </c>
      <c r="I49" s="101">
        <v>246284840</v>
      </c>
    </row>
    <row r="50" spans="1:9">
      <c r="A50" s="57" t="s">
        <v>12</v>
      </c>
      <c r="B50" s="58" t="s">
        <v>12</v>
      </c>
      <c r="C50" s="58" t="s">
        <v>25</v>
      </c>
      <c r="D50" s="58" t="s">
        <v>26</v>
      </c>
      <c r="E50" s="130"/>
      <c r="F50" s="101">
        <v>94000</v>
      </c>
      <c r="G50" s="101">
        <v>206652</v>
      </c>
      <c r="H50" s="101">
        <v>83650</v>
      </c>
      <c r="I50" s="101">
        <v>0</v>
      </c>
    </row>
    <row r="51" spans="1:9">
      <c r="A51" s="57" t="s">
        <v>12</v>
      </c>
      <c r="B51" s="58" t="s">
        <v>12</v>
      </c>
      <c r="C51" s="58" t="s">
        <v>27</v>
      </c>
      <c r="D51" s="58" t="s">
        <v>28</v>
      </c>
      <c r="E51" s="130"/>
      <c r="F51" s="101">
        <v>1593000</v>
      </c>
      <c r="G51" s="101">
        <v>829313</v>
      </c>
      <c r="H51" s="101">
        <v>807558</v>
      </c>
      <c r="I51" s="101">
        <v>760000</v>
      </c>
    </row>
    <row r="52" spans="1:9">
      <c r="A52" s="56" t="s">
        <v>12</v>
      </c>
      <c r="B52" s="55" t="s">
        <v>62</v>
      </c>
      <c r="C52" s="55" t="s">
        <v>12</v>
      </c>
      <c r="D52" s="55" t="s">
        <v>162</v>
      </c>
      <c r="E52" s="129">
        <v>339337638.62</v>
      </c>
      <c r="F52" s="97">
        <f>+F53+F54+F55+F56+F57+F58+F59+F60</f>
        <v>279810465</v>
      </c>
      <c r="G52" s="97">
        <f>+G53+G54+G55+G56+G57+G58+G59+G60</f>
        <v>307074422</v>
      </c>
      <c r="H52" s="97">
        <f>+H53+H54+H55+H56+H57+H58+H59+H60</f>
        <v>346812331</v>
      </c>
      <c r="I52" s="97">
        <f>+I53+I54+I55+I56+I57+I58+I59+I60</f>
        <v>388926536</v>
      </c>
    </row>
    <row r="53" spans="1:9">
      <c r="A53" s="57" t="s">
        <v>12</v>
      </c>
      <c r="B53" s="58" t="s">
        <v>12</v>
      </c>
      <c r="C53" s="58" t="s">
        <v>15</v>
      </c>
      <c r="D53" s="100" t="s">
        <v>14</v>
      </c>
      <c r="E53" s="130"/>
      <c r="F53" s="101">
        <v>2964777</v>
      </c>
      <c r="G53" s="101">
        <v>2751482</v>
      </c>
      <c r="H53" s="101">
        <v>3428562</v>
      </c>
      <c r="I53" s="101">
        <v>3428562</v>
      </c>
    </row>
    <row r="54" spans="1:9">
      <c r="A54" s="57" t="s">
        <v>12</v>
      </c>
      <c r="B54" s="58" t="s">
        <v>12</v>
      </c>
      <c r="C54" s="58" t="s">
        <v>18</v>
      </c>
      <c r="D54" s="100" t="s">
        <v>17</v>
      </c>
      <c r="E54" s="130"/>
      <c r="F54" s="101">
        <v>1858970</v>
      </c>
      <c r="G54" s="101">
        <v>1340265</v>
      </c>
      <c r="H54" s="101">
        <v>1340265</v>
      </c>
      <c r="I54" s="101">
        <v>1340265</v>
      </c>
    </row>
    <row r="55" spans="1:9">
      <c r="A55" s="57" t="s">
        <v>12</v>
      </c>
      <c r="B55" s="58" t="s">
        <v>12</v>
      </c>
      <c r="C55" s="58" t="s">
        <v>21</v>
      </c>
      <c r="D55" s="100" t="s">
        <v>22</v>
      </c>
      <c r="E55" s="130"/>
      <c r="F55" s="101">
        <v>262533227</v>
      </c>
      <c r="G55" s="101">
        <v>302619460</v>
      </c>
      <c r="H55" s="101">
        <v>341794518</v>
      </c>
      <c r="I55" s="101">
        <v>384002709</v>
      </c>
    </row>
    <row r="56" spans="1:9">
      <c r="A56" s="57" t="s">
        <v>12</v>
      </c>
      <c r="B56" s="58" t="s">
        <v>12</v>
      </c>
      <c r="C56" s="58" t="s">
        <v>25</v>
      </c>
      <c r="D56" s="100" t="s">
        <v>26</v>
      </c>
      <c r="E56" s="130"/>
      <c r="F56" s="101">
        <v>172200</v>
      </c>
      <c r="G56" s="101">
        <v>164089</v>
      </c>
      <c r="H56" s="101">
        <v>69600</v>
      </c>
      <c r="I56" s="101">
        <v>0</v>
      </c>
    </row>
    <row r="57" spans="1:9">
      <c r="A57" s="57" t="s">
        <v>12</v>
      </c>
      <c r="B57" s="58" t="s">
        <v>12</v>
      </c>
      <c r="C57" s="58" t="s">
        <v>27</v>
      </c>
      <c r="D57" s="100" t="s">
        <v>28</v>
      </c>
      <c r="E57" s="130"/>
      <c r="F57" s="101">
        <v>12072859</v>
      </c>
      <c r="G57" s="101">
        <v>52106</v>
      </c>
      <c r="H57" s="101">
        <v>46308</v>
      </c>
      <c r="I57" s="101">
        <v>33000</v>
      </c>
    </row>
    <row r="58" spans="1:9">
      <c r="A58" s="57" t="s">
        <v>12</v>
      </c>
      <c r="B58" s="58" t="s">
        <v>12</v>
      </c>
      <c r="C58" s="58" t="s">
        <v>33</v>
      </c>
      <c r="D58" s="100" t="s">
        <v>32</v>
      </c>
      <c r="E58" s="130"/>
      <c r="F58" s="101">
        <v>149130</v>
      </c>
      <c r="G58" s="101">
        <v>120000</v>
      </c>
      <c r="H58" s="101">
        <v>120000</v>
      </c>
      <c r="I58" s="101">
        <v>120000</v>
      </c>
    </row>
    <row r="59" spans="1:9" ht="15.75" customHeight="1">
      <c r="A59" s="57" t="s">
        <v>12</v>
      </c>
      <c r="B59" s="58" t="s">
        <v>12</v>
      </c>
      <c r="C59" s="58" t="s">
        <v>36</v>
      </c>
      <c r="D59" s="100" t="s">
        <v>35</v>
      </c>
      <c r="E59" s="130"/>
      <c r="F59" s="101">
        <v>3980</v>
      </c>
      <c r="G59" s="101">
        <v>2000</v>
      </c>
      <c r="H59" s="101">
        <v>2000</v>
      </c>
      <c r="I59" s="101">
        <v>2000</v>
      </c>
    </row>
    <row r="60" spans="1:9">
      <c r="A60" s="57" t="s">
        <v>12</v>
      </c>
      <c r="B60" s="58" t="s">
        <v>12</v>
      </c>
      <c r="C60" s="58" t="s">
        <v>56</v>
      </c>
      <c r="D60" s="100" t="s">
        <v>57</v>
      </c>
      <c r="E60" s="130"/>
      <c r="F60" s="101">
        <v>55322</v>
      </c>
      <c r="G60" s="101">
        <v>25020</v>
      </c>
      <c r="H60" s="101">
        <v>11078</v>
      </c>
      <c r="I60" s="101">
        <v>0</v>
      </c>
    </row>
    <row r="61" spans="1:9">
      <c r="A61" s="56" t="s">
        <v>12</v>
      </c>
      <c r="B61" s="55" t="s">
        <v>64</v>
      </c>
      <c r="C61" s="55" t="s">
        <v>12</v>
      </c>
      <c r="D61" s="55" t="s">
        <v>163</v>
      </c>
      <c r="E61" s="129">
        <v>681871.44</v>
      </c>
      <c r="F61" s="97">
        <f>+F62+F63</f>
        <v>1135255</v>
      </c>
      <c r="G61" s="97">
        <f>+G62+G63</f>
        <v>600800</v>
      </c>
      <c r="H61" s="97">
        <f t="shared" ref="H61:I61" si="14">+H62+H63</f>
        <v>600800</v>
      </c>
      <c r="I61" s="97">
        <f t="shared" si="14"/>
        <v>600800</v>
      </c>
    </row>
    <row r="62" spans="1:9">
      <c r="A62" s="57" t="s">
        <v>12</v>
      </c>
      <c r="B62" s="58" t="s">
        <v>12</v>
      </c>
      <c r="C62" s="58" t="s">
        <v>18</v>
      </c>
      <c r="D62" s="58" t="s">
        <v>17</v>
      </c>
      <c r="E62" s="130"/>
      <c r="F62" s="101">
        <v>233925</v>
      </c>
      <c r="G62" s="101">
        <v>99800</v>
      </c>
      <c r="H62" s="101">
        <v>99800</v>
      </c>
      <c r="I62" s="101">
        <v>99800</v>
      </c>
    </row>
    <row r="63" spans="1:9">
      <c r="A63" s="57" t="s">
        <v>12</v>
      </c>
      <c r="B63" s="58" t="s">
        <v>12</v>
      </c>
      <c r="C63" s="58" t="s">
        <v>21</v>
      </c>
      <c r="D63" s="58" t="s">
        <v>22</v>
      </c>
      <c r="E63" s="130"/>
      <c r="F63" s="101">
        <v>901330</v>
      </c>
      <c r="G63" s="101">
        <v>501000</v>
      </c>
      <c r="H63" s="101">
        <v>501000</v>
      </c>
      <c r="I63" s="101">
        <v>501000</v>
      </c>
    </row>
    <row r="64" spans="1:9" s="92" customFormat="1" ht="15.75" customHeight="1">
      <c r="A64" s="98" t="s">
        <v>12</v>
      </c>
      <c r="B64" s="91">
        <v>36</v>
      </c>
      <c r="C64" s="96" t="s">
        <v>12</v>
      </c>
      <c r="D64" s="96" t="s">
        <v>164</v>
      </c>
      <c r="E64" s="129"/>
      <c r="F64" s="97">
        <f>+F65</f>
        <v>7209</v>
      </c>
      <c r="G64" s="97">
        <f>+G65</f>
        <v>33652</v>
      </c>
      <c r="H64" s="97">
        <f t="shared" ref="H64:I64" si="15">+H65</f>
        <v>11218</v>
      </c>
      <c r="I64" s="97">
        <f t="shared" si="15"/>
        <v>0</v>
      </c>
    </row>
    <row r="65" spans="1:11" s="92" customFormat="1">
      <c r="A65" s="99"/>
      <c r="B65" s="100"/>
      <c r="C65" s="100" t="s">
        <v>25</v>
      </c>
      <c r="D65" s="100" t="s">
        <v>26</v>
      </c>
      <c r="E65" s="130"/>
      <c r="F65" s="101">
        <v>7209</v>
      </c>
      <c r="G65" s="101">
        <v>33652</v>
      </c>
      <c r="H65" s="101">
        <v>11218</v>
      </c>
      <c r="I65" s="101"/>
    </row>
    <row r="66" spans="1:11" ht="28.5">
      <c r="A66" s="56" t="s">
        <v>12</v>
      </c>
      <c r="B66" s="55" t="s">
        <v>66</v>
      </c>
      <c r="C66" s="55" t="s">
        <v>12</v>
      </c>
      <c r="D66" s="55" t="s">
        <v>165</v>
      </c>
      <c r="E66" s="129">
        <v>158197.18</v>
      </c>
      <c r="F66" s="97">
        <f>+F67+F68+F69</f>
        <v>181545</v>
      </c>
      <c r="G66" s="97">
        <f>+G67+G68+G69</f>
        <v>280000</v>
      </c>
      <c r="H66" s="97">
        <f t="shared" ref="H66:I66" si="16">+H67+H68+H69</f>
        <v>280000</v>
      </c>
      <c r="I66" s="97">
        <f t="shared" si="16"/>
        <v>280000</v>
      </c>
    </row>
    <row r="67" spans="1:11">
      <c r="A67" s="57" t="s">
        <v>12</v>
      </c>
      <c r="B67" s="58" t="s">
        <v>12</v>
      </c>
      <c r="C67" s="58" t="s">
        <v>18</v>
      </c>
      <c r="D67" s="58" t="s">
        <v>17</v>
      </c>
      <c r="E67" s="130"/>
      <c r="F67" s="101">
        <v>100000</v>
      </c>
      <c r="G67" s="101">
        <v>200000</v>
      </c>
      <c r="H67" s="101">
        <v>200000</v>
      </c>
      <c r="I67" s="101">
        <v>200000</v>
      </c>
    </row>
    <row r="68" spans="1:11">
      <c r="A68" s="57" t="s">
        <v>12</v>
      </c>
      <c r="B68" s="58" t="s">
        <v>12</v>
      </c>
      <c r="C68" s="58" t="s">
        <v>21</v>
      </c>
      <c r="D68" s="58" t="s">
        <v>22</v>
      </c>
      <c r="E68" s="130"/>
      <c r="F68" s="101">
        <v>55000</v>
      </c>
      <c r="G68" s="101">
        <v>55000</v>
      </c>
      <c r="H68" s="101">
        <v>55000</v>
      </c>
      <c r="I68" s="101">
        <v>55000</v>
      </c>
    </row>
    <row r="69" spans="1:11">
      <c r="A69" s="57" t="s">
        <v>12</v>
      </c>
      <c r="B69" s="58" t="s">
        <v>12</v>
      </c>
      <c r="C69" s="58" t="s">
        <v>33</v>
      </c>
      <c r="D69" s="58" t="s">
        <v>32</v>
      </c>
      <c r="E69" s="130"/>
      <c r="F69" s="101">
        <v>26545</v>
      </c>
      <c r="G69" s="101">
        <v>25000</v>
      </c>
      <c r="H69" s="101">
        <v>25000</v>
      </c>
      <c r="I69" s="101">
        <v>25000</v>
      </c>
    </row>
    <row r="70" spans="1:11">
      <c r="A70" s="56" t="s">
        <v>12</v>
      </c>
      <c r="B70" s="55" t="s">
        <v>68</v>
      </c>
      <c r="C70" s="55" t="s">
        <v>12</v>
      </c>
      <c r="D70" s="55" t="s">
        <v>166</v>
      </c>
      <c r="E70" s="129">
        <v>49774.51</v>
      </c>
      <c r="F70" s="97">
        <f>+F71+F72</f>
        <v>262270</v>
      </c>
      <c r="G70" s="97">
        <f>+G71+G72</f>
        <v>155000</v>
      </c>
      <c r="H70" s="97">
        <f t="shared" ref="H70:I70" si="17">+H71+H72</f>
        <v>155000</v>
      </c>
      <c r="I70" s="97">
        <f t="shared" si="17"/>
        <v>155000</v>
      </c>
    </row>
    <row r="71" spans="1:11">
      <c r="A71" s="57" t="s">
        <v>12</v>
      </c>
      <c r="B71" s="58" t="s">
        <v>12</v>
      </c>
      <c r="C71" s="58" t="s">
        <v>18</v>
      </c>
      <c r="D71" s="58" t="s">
        <v>17</v>
      </c>
      <c r="E71" s="130"/>
      <c r="F71" s="101">
        <v>249000</v>
      </c>
      <c r="G71" s="101">
        <v>150000</v>
      </c>
      <c r="H71" s="101">
        <v>150000</v>
      </c>
      <c r="I71" s="101">
        <v>150000</v>
      </c>
    </row>
    <row r="72" spans="1:11">
      <c r="A72" s="57" t="s">
        <v>12</v>
      </c>
      <c r="B72" s="58" t="s">
        <v>12</v>
      </c>
      <c r="C72" s="58" t="s">
        <v>21</v>
      </c>
      <c r="D72" s="58" t="s">
        <v>22</v>
      </c>
      <c r="E72" s="130"/>
      <c r="F72" s="101">
        <v>13270</v>
      </c>
      <c r="G72" s="101">
        <v>5000</v>
      </c>
      <c r="H72" s="101">
        <v>5000</v>
      </c>
      <c r="I72" s="101">
        <v>5000</v>
      </c>
    </row>
    <row r="73" spans="1:11">
      <c r="A73" s="56" t="s">
        <v>19</v>
      </c>
      <c r="B73" s="55" t="s">
        <v>12</v>
      </c>
      <c r="C73" s="55" t="s">
        <v>12</v>
      </c>
      <c r="D73" s="55" t="s">
        <v>78</v>
      </c>
      <c r="E73" s="129">
        <f>+E74+E76+E85</f>
        <v>47928216.689999998</v>
      </c>
      <c r="F73" s="97">
        <f>+F74+F76+F85</f>
        <v>92073104</v>
      </c>
      <c r="G73" s="97">
        <f>+G74+G76+G85</f>
        <v>77582331</v>
      </c>
      <c r="H73" s="97">
        <f t="shared" ref="H73:I73" si="18">+H74+H76+H85</f>
        <v>96933217</v>
      </c>
      <c r="I73" s="97">
        <f t="shared" si="18"/>
        <v>20995975</v>
      </c>
      <c r="K73" s="19"/>
    </row>
    <row r="74" spans="1:11" ht="15.75" customHeight="1">
      <c r="A74" s="56" t="s">
        <v>12</v>
      </c>
      <c r="B74" s="55" t="s">
        <v>71</v>
      </c>
      <c r="C74" s="55" t="s">
        <v>12</v>
      </c>
      <c r="D74" s="55" t="s">
        <v>167</v>
      </c>
      <c r="E74" s="129">
        <v>32273.96</v>
      </c>
      <c r="F74" s="97">
        <f>+F75</f>
        <v>79650</v>
      </c>
      <c r="G74" s="97">
        <f>+G75</f>
        <v>79650</v>
      </c>
      <c r="H74" s="97">
        <f t="shared" ref="H74:I74" si="19">+H75</f>
        <v>79650</v>
      </c>
      <c r="I74" s="97">
        <f t="shared" si="19"/>
        <v>79650</v>
      </c>
    </row>
    <row r="75" spans="1:11">
      <c r="A75" s="57" t="s">
        <v>12</v>
      </c>
      <c r="B75" s="58" t="s">
        <v>12</v>
      </c>
      <c r="C75" s="58" t="s">
        <v>18</v>
      </c>
      <c r="D75" s="58" t="s">
        <v>17</v>
      </c>
      <c r="E75" s="130"/>
      <c r="F75" s="101">
        <v>79650</v>
      </c>
      <c r="G75" s="101">
        <v>79650</v>
      </c>
      <c r="H75" s="101">
        <v>79650</v>
      </c>
      <c r="I75" s="101">
        <v>79650</v>
      </c>
    </row>
    <row r="76" spans="1:11" ht="15" customHeight="1">
      <c r="A76" s="56" t="s">
        <v>12</v>
      </c>
      <c r="B76" s="55" t="s">
        <v>73</v>
      </c>
      <c r="C76" s="55" t="s">
        <v>12</v>
      </c>
      <c r="D76" s="55" t="s">
        <v>168</v>
      </c>
      <c r="E76" s="129">
        <v>12055282.52</v>
      </c>
      <c r="F76" s="97">
        <f>+F77+F78+F79+F80+F81+F82+F83+F84</f>
        <v>19743560</v>
      </c>
      <c r="G76" s="97">
        <f>+G77+G78+G79+G80+G81+G82+G83+G84</f>
        <v>27811027</v>
      </c>
      <c r="H76" s="97">
        <f t="shared" ref="H76:I76" si="20">+H77+H78+H79+H80+H81+H82+H83+H84</f>
        <v>31279774</v>
      </c>
      <c r="I76" s="97">
        <f t="shared" si="20"/>
        <v>19863235</v>
      </c>
    </row>
    <row r="77" spans="1:11">
      <c r="A77" s="57" t="s">
        <v>12</v>
      </c>
      <c r="B77" s="58" t="s">
        <v>12</v>
      </c>
      <c r="C77" s="58" t="s">
        <v>15</v>
      </c>
      <c r="D77" s="58" t="s">
        <v>14</v>
      </c>
      <c r="E77" s="130"/>
      <c r="F77" s="101">
        <v>5255935</v>
      </c>
      <c r="G77" s="101">
        <v>7797202</v>
      </c>
      <c r="H77" s="101">
        <v>7510000</v>
      </c>
      <c r="I77" s="101">
        <v>12010000</v>
      </c>
    </row>
    <row r="78" spans="1:11">
      <c r="A78" s="57" t="s">
        <v>12</v>
      </c>
      <c r="B78" s="58" t="s">
        <v>12</v>
      </c>
      <c r="C78" s="58" t="s">
        <v>18</v>
      </c>
      <c r="D78" s="58" t="s">
        <v>17</v>
      </c>
      <c r="E78" s="130"/>
      <c r="F78" s="101">
        <v>13242145</v>
      </c>
      <c r="G78" s="101">
        <v>8285845</v>
      </c>
      <c r="H78" s="101">
        <v>8585845</v>
      </c>
      <c r="I78" s="101">
        <v>7726735</v>
      </c>
    </row>
    <row r="79" spans="1:11">
      <c r="A79" s="57" t="s">
        <v>12</v>
      </c>
      <c r="B79" s="58" t="s">
        <v>12</v>
      </c>
      <c r="C79" s="58" t="s">
        <v>25</v>
      </c>
      <c r="D79" s="58" t="s">
        <v>26</v>
      </c>
      <c r="E79" s="130"/>
      <c r="F79" s="101">
        <v>22000</v>
      </c>
      <c r="G79" s="101">
        <v>0</v>
      </c>
      <c r="H79" s="101"/>
      <c r="I79" s="101"/>
    </row>
    <row r="80" spans="1:11">
      <c r="A80" s="57" t="s">
        <v>12</v>
      </c>
      <c r="B80" s="58" t="s">
        <v>12</v>
      </c>
      <c r="C80" s="58" t="s">
        <v>27</v>
      </c>
      <c r="D80" s="58" t="s">
        <v>28</v>
      </c>
      <c r="E80" s="130"/>
      <c r="F80" s="101">
        <v>213300</v>
      </c>
      <c r="G80" s="101">
        <v>6700</v>
      </c>
      <c r="H80" s="101">
        <v>6700</v>
      </c>
      <c r="I80" s="101">
        <v>6700</v>
      </c>
    </row>
    <row r="81" spans="1:9">
      <c r="A81" s="57" t="s">
        <v>12</v>
      </c>
      <c r="B81" s="58" t="s">
        <v>12</v>
      </c>
      <c r="C81" s="58" t="s">
        <v>29</v>
      </c>
      <c r="D81" s="58" t="s">
        <v>30</v>
      </c>
      <c r="E81" s="130"/>
      <c r="F81" s="101">
        <v>0</v>
      </c>
      <c r="G81" s="101">
        <v>11150000</v>
      </c>
      <c r="H81" s="101">
        <v>11600000</v>
      </c>
      <c r="I81" s="101">
        <v>0</v>
      </c>
    </row>
    <row r="82" spans="1:9">
      <c r="A82" s="57" t="s">
        <v>12</v>
      </c>
      <c r="B82" s="58" t="s">
        <v>12</v>
      </c>
      <c r="C82" s="58" t="s">
        <v>33</v>
      </c>
      <c r="D82" s="58" t="s">
        <v>32</v>
      </c>
      <c r="E82" s="130"/>
      <c r="F82" s="101">
        <v>775800</v>
      </c>
      <c r="G82" s="101">
        <v>345000</v>
      </c>
      <c r="H82" s="101">
        <v>108000</v>
      </c>
      <c r="I82" s="101">
        <v>108000</v>
      </c>
    </row>
    <row r="83" spans="1:9" ht="15.75" customHeight="1">
      <c r="A83" s="57" t="s">
        <v>12</v>
      </c>
      <c r="B83" s="58" t="s">
        <v>12</v>
      </c>
      <c r="C83" s="58" t="s">
        <v>36</v>
      </c>
      <c r="D83" s="58" t="s">
        <v>35</v>
      </c>
      <c r="E83" s="130"/>
      <c r="F83" s="101">
        <v>19900</v>
      </c>
      <c r="G83" s="101">
        <v>11800</v>
      </c>
      <c r="H83" s="101">
        <v>11800</v>
      </c>
      <c r="I83" s="101">
        <v>11800</v>
      </c>
    </row>
    <row r="84" spans="1:9">
      <c r="A84" s="57" t="s">
        <v>12</v>
      </c>
      <c r="B84" s="58" t="s">
        <v>12</v>
      </c>
      <c r="C84" s="58" t="s">
        <v>56</v>
      </c>
      <c r="D84" s="58" t="s">
        <v>57</v>
      </c>
      <c r="E84" s="130"/>
      <c r="F84" s="101">
        <v>214480</v>
      </c>
      <c r="G84" s="101">
        <v>214480</v>
      </c>
      <c r="H84" s="101">
        <v>3457429</v>
      </c>
      <c r="I84" s="101"/>
    </row>
    <row r="85" spans="1:9" ht="15.75" customHeight="1">
      <c r="A85" s="56" t="s">
        <v>12</v>
      </c>
      <c r="B85" s="55" t="s">
        <v>75</v>
      </c>
      <c r="C85" s="55" t="s">
        <v>12</v>
      </c>
      <c r="D85" s="55" t="s">
        <v>169</v>
      </c>
      <c r="E85" s="129">
        <v>35840660.210000001</v>
      </c>
      <c r="F85" s="97">
        <f>+F86+F87+F88+F89+F90</f>
        <v>72249894</v>
      </c>
      <c r="G85" s="97">
        <f>+G86+G87+G88+G89+G90</f>
        <v>49691654</v>
      </c>
      <c r="H85" s="97">
        <f t="shared" ref="H85" si="21">+H86+H87+H88+H89+H90</f>
        <v>65573793</v>
      </c>
      <c r="I85" s="97">
        <f>+I86+I87+I88+I89+I90</f>
        <v>1053090</v>
      </c>
    </row>
    <row r="86" spans="1:9">
      <c r="A86" s="57" t="s">
        <v>12</v>
      </c>
      <c r="B86" s="58" t="s">
        <v>12</v>
      </c>
      <c r="C86" s="58" t="s">
        <v>15</v>
      </c>
      <c r="D86" s="58" t="s">
        <v>14</v>
      </c>
      <c r="E86" s="130"/>
      <c r="F86" s="101">
        <v>26406733</v>
      </c>
      <c r="G86" s="101">
        <v>4502293</v>
      </c>
      <c r="H86" s="101">
        <v>18157466</v>
      </c>
      <c r="I86" s="101">
        <v>0</v>
      </c>
    </row>
    <row r="87" spans="1:9">
      <c r="A87" s="57" t="s">
        <v>12</v>
      </c>
      <c r="B87" s="58" t="s">
        <v>12</v>
      </c>
      <c r="C87" s="58" t="s">
        <v>18</v>
      </c>
      <c r="D87" s="58" t="s">
        <v>17</v>
      </c>
      <c r="E87" s="130"/>
      <c r="F87" s="101">
        <v>4026543</v>
      </c>
      <c r="G87" s="101">
        <v>2026545</v>
      </c>
      <c r="H87" s="101">
        <v>1026545</v>
      </c>
      <c r="I87" s="101">
        <v>1026545</v>
      </c>
    </row>
    <row r="88" spans="1:9">
      <c r="A88" s="57" t="s">
        <v>12</v>
      </c>
      <c r="B88" s="58" t="s">
        <v>12</v>
      </c>
      <c r="C88" s="58" t="s">
        <v>27</v>
      </c>
      <c r="D88" s="58" t="s">
        <v>28</v>
      </c>
      <c r="E88" s="130"/>
      <c r="F88" s="101">
        <v>1600000</v>
      </c>
      <c r="G88" s="101">
        <v>0</v>
      </c>
      <c r="H88" s="101"/>
      <c r="I88" s="101"/>
    </row>
    <row r="89" spans="1:9">
      <c r="A89" s="57" t="s">
        <v>12</v>
      </c>
      <c r="B89" s="58" t="s">
        <v>12</v>
      </c>
      <c r="C89" s="58" t="s">
        <v>33</v>
      </c>
      <c r="D89" s="58" t="s">
        <v>32</v>
      </c>
      <c r="E89" s="130"/>
      <c r="F89" s="101">
        <v>66361</v>
      </c>
      <c r="G89" s="101">
        <v>26545</v>
      </c>
      <c r="H89" s="101">
        <v>26545</v>
      </c>
      <c r="I89" s="101">
        <v>26545</v>
      </c>
    </row>
    <row r="90" spans="1:9">
      <c r="A90" s="57" t="s">
        <v>12</v>
      </c>
      <c r="B90" s="58" t="s">
        <v>12</v>
      </c>
      <c r="C90" s="58" t="s">
        <v>56</v>
      </c>
      <c r="D90" s="58" t="s">
        <v>57</v>
      </c>
      <c r="E90" s="130"/>
      <c r="F90" s="101">
        <v>40150257</v>
      </c>
      <c r="G90" s="101">
        <v>43136271</v>
      </c>
      <c r="H90" s="101">
        <v>46363237</v>
      </c>
      <c r="I90" s="101"/>
    </row>
    <row r="91" spans="1:9">
      <c r="A91" s="146" t="s">
        <v>79</v>
      </c>
      <c r="B91" s="146"/>
      <c r="C91" s="146"/>
      <c r="D91" s="146"/>
      <c r="E91" s="128">
        <f>+E45+E73</f>
        <v>564396861.06999993</v>
      </c>
      <c r="F91" s="45">
        <f>+F45+F73</f>
        <v>619951117</v>
      </c>
      <c r="G91" s="45">
        <f>+G45+G73</f>
        <v>633643980</v>
      </c>
      <c r="H91" s="45">
        <f>+H45+H73</f>
        <v>694588614</v>
      </c>
      <c r="I91" s="45">
        <f>+I45+I73</f>
        <v>660623151</v>
      </c>
    </row>
    <row r="92" spans="1:9">
      <c r="E92" s="92"/>
      <c r="F92" s="92"/>
      <c r="G92" s="92"/>
      <c r="H92" s="92"/>
      <c r="I92" s="92"/>
    </row>
    <row r="93" spans="1:9">
      <c r="A93" s="145" t="s">
        <v>122</v>
      </c>
      <c r="B93" s="145"/>
      <c r="C93" s="145"/>
      <c r="D93" s="145"/>
      <c r="E93" s="131">
        <v>13825763.279999999</v>
      </c>
      <c r="F93" s="69">
        <f>+F94+F95+F97+F98+F99</f>
        <v>3766665</v>
      </c>
      <c r="G93" s="69">
        <f>SUM(G94:G99)</f>
        <v>3267053</v>
      </c>
      <c r="H93" s="69">
        <f>SUM(H94:H99)</f>
        <v>3746381</v>
      </c>
      <c r="I93" s="69">
        <f>SUM(I94:I99)</f>
        <v>5248841</v>
      </c>
    </row>
    <row r="94" spans="1:9">
      <c r="A94" s="66"/>
      <c r="B94" s="66"/>
      <c r="C94" s="70">
        <v>931</v>
      </c>
      <c r="D94" s="68" t="s">
        <v>123</v>
      </c>
      <c r="E94" s="132">
        <v>11040165.640000001</v>
      </c>
      <c r="F94" s="72">
        <v>1687255</v>
      </c>
      <c r="G94" s="72">
        <v>1345150</v>
      </c>
      <c r="H94" s="72">
        <v>1791045</v>
      </c>
      <c r="I94" s="72">
        <v>3220050</v>
      </c>
    </row>
    <row r="95" spans="1:9">
      <c r="A95" s="66"/>
      <c r="B95" s="66"/>
      <c r="C95" s="70">
        <v>943</v>
      </c>
      <c r="D95" s="68" t="s">
        <v>124</v>
      </c>
      <c r="E95" s="133">
        <v>877386.39</v>
      </c>
      <c r="F95" s="73">
        <v>877501</v>
      </c>
      <c r="G95" s="73">
        <v>877501</v>
      </c>
      <c r="H95" s="73">
        <v>877501</v>
      </c>
      <c r="I95" s="73">
        <v>877501</v>
      </c>
    </row>
    <row r="96" spans="1:9" s="92" customFormat="1">
      <c r="A96" s="66"/>
      <c r="B96" s="66"/>
      <c r="C96" s="70">
        <v>951</v>
      </c>
      <c r="D96" s="68" t="s">
        <v>153</v>
      </c>
      <c r="E96" s="133">
        <v>136735.17000000001</v>
      </c>
      <c r="F96" s="73">
        <v>0</v>
      </c>
      <c r="G96" s="73">
        <v>20788</v>
      </c>
      <c r="H96" s="73">
        <v>0</v>
      </c>
      <c r="I96" s="73">
        <v>0</v>
      </c>
    </row>
    <row r="97" spans="1:9">
      <c r="A97" s="66"/>
      <c r="B97" s="66"/>
      <c r="C97" s="70">
        <v>952</v>
      </c>
      <c r="D97" s="68" t="s">
        <v>125</v>
      </c>
      <c r="E97" s="132">
        <v>432830.47</v>
      </c>
      <c r="F97" s="72">
        <v>381179</v>
      </c>
      <c r="G97" s="72">
        <v>370229</v>
      </c>
      <c r="H97" s="72">
        <v>352795</v>
      </c>
      <c r="I97" s="72">
        <v>353095</v>
      </c>
    </row>
    <row r="98" spans="1:9">
      <c r="A98" s="66"/>
      <c r="B98" s="66"/>
      <c r="C98" s="70">
        <v>961</v>
      </c>
      <c r="D98" s="68" t="s">
        <v>126</v>
      </c>
      <c r="E98" s="132">
        <v>1326350.1000000001</v>
      </c>
      <c r="F98" s="72">
        <v>808514</v>
      </c>
      <c r="G98" s="72">
        <v>646969</v>
      </c>
      <c r="H98" s="72">
        <v>722424</v>
      </c>
      <c r="I98" s="72">
        <v>797879</v>
      </c>
    </row>
    <row r="99" spans="1:9">
      <c r="A99" s="66"/>
      <c r="B99" s="66"/>
      <c r="C99" s="70">
        <v>971</v>
      </c>
      <c r="D99" s="68" t="s">
        <v>127</v>
      </c>
      <c r="E99" s="132">
        <v>12295.51</v>
      </c>
      <c r="F99" s="72">
        <v>12216</v>
      </c>
      <c r="G99" s="72">
        <v>6416</v>
      </c>
      <c r="H99" s="72">
        <v>2616</v>
      </c>
      <c r="I99" s="72">
        <v>316</v>
      </c>
    </row>
  </sheetData>
  <mergeCells count="8">
    <mergeCell ref="A1:I1"/>
    <mergeCell ref="A39:D39"/>
    <mergeCell ref="A8:D8"/>
    <mergeCell ref="A93:D93"/>
    <mergeCell ref="A91:D91"/>
    <mergeCell ref="A41:I41"/>
    <mergeCell ref="A5:I5"/>
    <mergeCell ref="A2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5"/>
  <sheetViews>
    <sheetView workbookViewId="0">
      <selection activeCell="A3" sqref="A3:G3"/>
    </sheetView>
  </sheetViews>
  <sheetFormatPr defaultRowHeight="15"/>
  <cols>
    <col min="1" max="1" width="10.7109375" customWidth="1"/>
    <col min="2" max="2" width="56.7109375" customWidth="1"/>
    <col min="3" max="4" width="18.7109375" style="1" customWidth="1"/>
    <col min="5" max="7" width="18.7109375" customWidth="1"/>
    <col min="8" max="8" width="12.42578125" bestFit="1" customWidth="1"/>
    <col min="9" max="36" width="9.140625" style="1"/>
  </cols>
  <sheetData>
    <row r="1" spans="1:36">
      <c r="A1" s="1"/>
      <c r="B1" s="1"/>
      <c r="E1" s="1"/>
      <c r="F1" s="1"/>
      <c r="G1" s="1"/>
    </row>
    <row r="2" spans="1:36">
      <c r="A2" s="138" t="s">
        <v>40</v>
      </c>
      <c r="B2" s="138"/>
      <c r="C2" s="138"/>
      <c r="D2" s="138"/>
      <c r="E2" s="138"/>
      <c r="F2" s="138"/>
      <c r="G2" s="138"/>
    </row>
    <row r="3" spans="1:36">
      <c r="A3" s="138" t="s">
        <v>41</v>
      </c>
      <c r="B3" s="138"/>
      <c r="C3" s="138"/>
      <c r="D3" s="138"/>
      <c r="E3" s="138"/>
      <c r="F3" s="138"/>
      <c r="G3" s="138"/>
    </row>
    <row r="4" spans="1:36" s="1" customFormat="1">
      <c r="A4" s="21"/>
      <c r="B4" s="21"/>
      <c r="C4" s="21"/>
      <c r="D4" s="21"/>
      <c r="E4" s="21"/>
      <c r="F4" s="21"/>
      <c r="G4" s="21"/>
    </row>
    <row r="5" spans="1:36" s="1" customFormat="1" ht="18" customHeight="1">
      <c r="A5" s="107" t="s">
        <v>42</v>
      </c>
      <c r="B5" s="107" t="s">
        <v>43</v>
      </c>
      <c r="C5" s="107" t="s">
        <v>134</v>
      </c>
      <c r="D5" s="107" t="s">
        <v>135</v>
      </c>
      <c r="E5" s="107" t="s">
        <v>132</v>
      </c>
      <c r="F5" s="107" t="s">
        <v>1</v>
      </c>
      <c r="G5" s="107" t="s">
        <v>133</v>
      </c>
    </row>
    <row r="6" spans="1:36" s="7" customFormat="1">
      <c r="A6" s="147" t="s">
        <v>11</v>
      </c>
      <c r="B6" s="148"/>
      <c r="C6" s="123">
        <f>+C7+C10+C12+C14+C20+C22+C24</f>
        <v>564396860.87</v>
      </c>
      <c r="D6" s="2">
        <f>+D7+D10+D12+D14+D20+D22+D24</f>
        <v>619951117</v>
      </c>
      <c r="E6" s="2">
        <f>+E7+E10+E12+E14+E20+E22+E24</f>
        <v>633643980</v>
      </c>
      <c r="F6" s="2">
        <f t="shared" ref="F6" si="0">+F7+F10+F12+F14+F20+F22+F24</f>
        <v>694588614</v>
      </c>
      <c r="G6" s="2">
        <f>+G7+G10+G12+G14+G20+G22+G24</f>
        <v>660623151</v>
      </c>
      <c r="H6" s="1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6" s="7" customFormat="1">
      <c r="A7" s="4" t="s">
        <v>13</v>
      </c>
      <c r="B7" s="3" t="s">
        <v>14</v>
      </c>
      <c r="C7" s="123">
        <f>+C8+C9</f>
        <v>60593795.660000004</v>
      </c>
      <c r="D7" s="2">
        <f>+D8</f>
        <v>34631129</v>
      </c>
      <c r="E7" s="2">
        <f t="shared" ref="E7:G7" si="1">+E8</f>
        <v>15050977</v>
      </c>
      <c r="F7" s="2">
        <f t="shared" si="1"/>
        <v>29096028</v>
      </c>
      <c r="G7" s="2">
        <f t="shared" si="1"/>
        <v>15438562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>
      <c r="A8" s="8" t="s">
        <v>15</v>
      </c>
      <c r="B8" s="9" t="s">
        <v>14</v>
      </c>
      <c r="C8" s="124">
        <v>60588723.950000003</v>
      </c>
      <c r="D8" s="10">
        <v>34631129</v>
      </c>
      <c r="E8" s="10">
        <v>15050977</v>
      </c>
      <c r="F8" s="10">
        <v>29096028</v>
      </c>
      <c r="G8" s="10">
        <v>15438562</v>
      </c>
      <c r="H8" s="1"/>
    </row>
    <row r="9" spans="1:36" s="1" customFormat="1">
      <c r="A9" s="8" t="s">
        <v>142</v>
      </c>
      <c r="B9" s="78" t="s">
        <v>143</v>
      </c>
      <c r="C9" s="113">
        <v>5071.71</v>
      </c>
      <c r="D9" s="10">
        <v>0</v>
      </c>
      <c r="E9" s="10">
        <v>0</v>
      </c>
      <c r="F9" s="10">
        <v>0</v>
      </c>
      <c r="G9" s="10">
        <v>0</v>
      </c>
    </row>
    <row r="10" spans="1:36" s="7" customFormat="1">
      <c r="A10" s="4" t="s">
        <v>16</v>
      </c>
      <c r="B10" s="3" t="s">
        <v>17</v>
      </c>
      <c r="C10" s="123">
        <f>+C11</f>
        <v>12337018</v>
      </c>
      <c r="D10" s="2">
        <f t="shared" ref="D10:G10" si="2">+D11</f>
        <v>22350233</v>
      </c>
      <c r="E10" s="2">
        <f t="shared" si="2"/>
        <v>14802105</v>
      </c>
      <c r="F10" s="2">
        <f t="shared" si="2"/>
        <v>14102105</v>
      </c>
      <c r="G10" s="2">
        <f t="shared" si="2"/>
        <v>13242995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8" t="s">
        <v>18</v>
      </c>
      <c r="B11" s="9" t="s">
        <v>17</v>
      </c>
      <c r="C11" s="124">
        <v>12337018</v>
      </c>
      <c r="D11" s="10">
        <v>22350233</v>
      </c>
      <c r="E11" s="10">
        <v>14802105</v>
      </c>
      <c r="F11" s="10">
        <v>14102105</v>
      </c>
      <c r="G11" s="10">
        <v>13242995</v>
      </c>
      <c r="H11" s="1"/>
    </row>
    <row r="12" spans="1:36" s="7" customFormat="1">
      <c r="A12" s="4" t="s">
        <v>19</v>
      </c>
      <c r="B12" s="3" t="s">
        <v>20</v>
      </c>
      <c r="C12" s="123">
        <f>+C13</f>
        <v>442923625.29000002</v>
      </c>
      <c r="D12" s="2">
        <f t="shared" ref="D12:G12" si="3">+D13</f>
        <v>505733412</v>
      </c>
      <c r="E12" s="2">
        <f t="shared" si="3"/>
        <v>547442270</v>
      </c>
      <c r="F12" s="2">
        <f t="shared" si="3"/>
        <v>588640358</v>
      </c>
      <c r="G12" s="2">
        <f t="shared" si="3"/>
        <v>630848549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>
      <c r="A13" s="8" t="s">
        <v>21</v>
      </c>
      <c r="B13" s="9" t="s">
        <v>22</v>
      </c>
      <c r="C13" s="124">
        <v>442923625.29000002</v>
      </c>
      <c r="D13" s="10">
        <v>505733412</v>
      </c>
      <c r="E13" s="10">
        <v>547442270</v>
      </c>
      <c r="F13" s="10">
        <v>588640358</v>
      </c>
      <c r="G13" s="10">
        <v>630848549</v>
      </c>
      <c r="H13" s="1"/>
    </row>
    <row r="14" spans="1:36" s="7" customFormat="1">
      <c r="A14" s="4" t="s">
        <v>23</v>
      </c>
      <c r="B14" s="3" t="s">
        <v>24</v>
      </c>
      <c r="C14" s="123">
        <f>+C15+C16+C17+C18+C19</f>
        <v>47865170.659999996</v>
      </c>
      <c r="D14" s="2">
        <f t="shared" ref="D14:G14" si="4">+D15+D16+D17+D18+D19</f>
        <v>15774568</v>
      </c>
      <c r="E14" s="2">
        <f t="shared" si="4"/>
        <v>12442512</v>
      </c>
      <c r="F14" s="2">
        <f t="shared" si="4"/>
        <v>12625034</v>
      </c>
      <c r="G14" s="2">
        <f t="shared" si="4"/>
        <v>799700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>
      <c r="A15" s="8" t="s">
        <v>25</v>
      </c>
      <c r="B15" s="9" t="s">
        <v>26</v>
      </c>
      <c r="C15" s="124">
        <v>2048.1999999999998</v>
      </c>
      <c r="D15" s="10">
        <v>295409</v>
      </c>
      <c r="E15" s="10">
        <v>404393</v>
      </c>
      <c r="F15" s="10">
        <v>164468</v>
      </c>
      <c r="G15" s="10">
        <v>0</v>
      </c>
      <c r="H15" s="1"/>
    </row>
    <row r="16" spans="1:36">
      <c r="A16" s="8" t="s">
        <v>27</v>
      </c>
      <c r="B16" s="9" t="s">
        <v>28</v>
      </c>
      <c r="C16" s="124">
        <v>32152774.059999999</v>
      </c>
      <c r="D16" s="10">
        <v>15479159</v>
      </c>
      <c r="E16" s="10">
        <v>888119</v>
      </c>
      <c r="F16" s="10">
        <v>860566</v>
      </c>
      <c r="G16" s="10">
        <v>799700</v>
      </c>
      <c r="H16" s="1"/>
    </row>
    <row r="17" spans="1:36" s="1" customFormat="1">
      <c r="A17" s="8" t="s">
        <v>29</v>
      </c>
      <c r="B17" s="9" t="s">
        <v>30</v>
      </c>
      <c r="C17" s="124">
        <v>0</v>
      </c>
      <c r="D17" s="10">
        <v>0</v>
      </c>
      <c r="E17" s="10">
        <v>11150000</v>
      </c>
      <c r="F17" s="10">
        <v>11600000</v>
      </c>
      <c r="G17" s="10">
        <v>0</v>
      </c>
    </row>
    <row r="18" spans="1:36" s="1" customFormat="1">
      <c r="A18" s="8" t="s">
        <v>151</v>
      </c>
      <c r="B18" s="78" t="s">
        <v>145</v>
      </c>
      <c r="C18" s="124">
        <v>28740.11</v>
      </c>
      <c r="D18" s="10">
        <v>0</v>
      </c>
      <c r="E18" s="10">
        <v>0</v>
      </c>
      <c r="F18" s="10">
        <v>0</v>
      </c>
      <c r="G18" s="10">
        <v>0</v>
      </c>
    </row>
    <row r="19" spans="1:36">
      <c r="A19" s="8">
        <v>57</v>
      </c>
      <c r="B19" s="78" t="s">
        <v>149</v>
      </c>
      <c r="C19" s="124">
        <v>15681608.289999999</v>
      </c>
      <c r="D19" s="10">
        <v>0</v>
      </c>
      <c r="E19" s="10">
        <v>0</v>
      </c>
      <c r="F19" s="10">
        <v>0</v>
      </c>
      <c r="G19" s="10">
        <v>0</v>
      </c>
      <c r="H19" s="1"/>
    </row>
    <row r="20" spans="1:36" s="7" customFormat="1">
      <c r="A20" s="4" t="s">
        <v>31</v>
      </c>
      <c r="B20" s="3" t="s">
        <v>32</v>
      </c>
      <c r="C20" s="123">
        <f>+C21</f>
        <v>651402.30000000005</v>
      </c>
      <c r="D20" s="2">
        <f t="shared" ref="D20:G20" si="5">+D21</f>
        <v>1017836</v>
      </c>
      <c r="E20" s="2">
        <f t="shared" si="5"/>
        <v>516545</v>
      </c>
      <c r="F20" s="2">
        <f t="shared" si="5"/>
        <v>279545</v>
      </c>
      <c r="G20" s="2">
        <f t="shared" si="5"/>
        <v>279545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8" t="s">
        <v>33</v>
      </c>
      <c r="B21" s="9" t="s">
        <v>32</v>
      </c>
      <c r="C21" s="124">
        <v>651402.30000000005</v>
      </c>
      <c r="D21" s="10">
        <v>1017836</v>
      </c>
      <c r="E21" s="10">
        <v>516545</v>
      </c>
      <c r="F21" s="10">
        <v>279545</v>
      </c>
      <c r="G21" s="10">
        <v>279545</v>
      </c>
      <c r="H21" s="1"/>
    </row>
    <row r="22" spans="1:36" s="7" customFormat="1">
      <c r="A22" s="4" t="s">
        <v>34</v>
      </c>
      <c r="B22" s="3" t="s">
        <v>35</v>
      </c>
      <c r="C22" s="123">
        <f>+C23</f>
        <v>25848.959999999999</v>
      </c>
      <c r="D22" s="2">
        <f t="shared" ref="D22:G22" si="6">+D23</f>
        <v>23880</v>
      </c>
      <c r="E22" s="2">
        <f t="shared" si="6"/>
        <v>13800</v>
      </c>
      <c r="F22" s="2">
        <f t="shared" si="6"/>
        <v>13800</v>
      </c>
      <c r="G22" s="2">
        <f t="shared" si="6"/>
        <v>13800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8" t="s">
        <v>36</v>
      </c>
      <c r="B23" s="9" t="s">
        <v>35</v>
      </c>
      <c r="C23" s="124">
        <v>25848.959999999999</v>
      </c>
      <c r="D23" s="10">
        <v>23880</v>
      </c>
      <c r="E23" s="10">
        <v>13800</v>
      </c>
      <c r="F23" s="10">
        <v>13800</v>
      </c>
      <c r="G23" s="10">
        <v>13800</v>
      </c>
      <c r="H23" s="1"/>
    </row>
    <row r="24" spans="1:36" s="7" customFormat="1">
      <c r="A24" s="4" t="s">
        <v>37</v>
      </c>
      <c r="B24" s="3" t="s">
        <v>38</v>
      </c>
      <c r="C24" s="123">
        <f>+C25</f>
        <v>0</v>
      </c>
      <c r="D24" s="2">
        <f t="shared" ref="D24:G24" si="7">+D25</f>
        <v>40420059</v>
      </c>
      <c r="E24" s="2">
        <f t="shared" si="7"/>
        <v>43375771</v>
      </c>
      <c r="F24" s="2">
        <f t="shared" si="7"/>
        <v>49831744</v>
      </c>
      <c r="G24" s="2">
        <f t="shared" si="7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8" t="s">
        <v>39</v>
      </c>
      <c r="B25" s="9" t="s">
        <v>38</v>
      </c>
      <c r="C25" s="124">
        <v>0</v>
      </c>
      <c r="D25" s="10">
        <v>40420059</v>
      </c>
      <c r="E25" s="10">
        <v>43375771</v>
      </c>
      <c r="F25" s="10">
        <v>49831744</v>
      </c>
      <c r="G25" s="10">
        <v>0</v>
      </c>
      <c r="H25" s="1"/>
    </row>
    <row r="26" spans="1:36" s="1" customFormat="1"/>
    <row r="28" spans="1:36">
      <c r="C28" s="92"/>
      <c r="E28" s="19"/>
      <c r="F28" s="19"/>
      <c r="G28" s="19"/>
    </row>
    <row r="29" spans="1:36">
      <c r="C29" s="92"/>
    </row>
    <row r="30" spans="1:36">
      <c r="C30" s="92"/>
      <c r="E30" s="19"/>
    </row>
    <row r="31" spans="1:36">
      <c r="C31" s="92"/>
    </row>
    <row r="32" spans="1:36">
      <c r="C32" s="92"/>
    </row>
    <row r="33" spans="3:5">
      <c r="C33" s="92"/>
      <c r="E33" s="19"/>
    </row>
    <row r="35" spans="3:5">
      <c r="E35" s="19"/>
    </row>
  </sheetData>
  <mergeCells count="3">
    <mergeCell ref="A2:G2"/>
    <mergeCell ref="A3:G3"/>
    <mergeCell ref="A6:B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8"/>
  <sheetViews>
    <sheetView workbookViewId="0">
      <selection activeCell="A5" sqref="A5:F5"/>
    </sheetView>
  </sheetViews>
  <sheetFormatPr defaultRowHeight="15"/>
  <cols>
    <col min="1" max="1" width="48.7109375" customWidth="1"/>
    <col min="2" max="3" width="18.7109375" style="1" customWidth="1"/>
    <col min="4" max="6" width="18.7109375" customWidth="1"/>
    <col min="7" max="7" width="10" bestFit="1" customWidth="1"/>
    <col min="8" max="11" width="12.42578125" bestFit="1" customWidth="1"/>
  </cols>
  <sheetData>
    <row r="1" spans="1:11">
      <c r="A1" s="1"/>
      <c r="D1" s="1"/>
      <c r="E1" s="1"/>
      <c r="F1" s="1"/>
    </row>
    <row r="2" spans="1:11">
      <c r="A2" s="138" t="s">
        <v>40</v>
      </c>
      <c r="B2" s="138"/>
      <c r="C2" s="138"/>
      <c r="D2" s="138"/>
      <c r="E2" s="138"/>
      <c r="F2" s="138"/>
    </row>
    <row r="3" spans="1:11">
      <c r="A3" s="138" t="s">
        <v>44</v>
      </c>
      <c r="B3" s="138"/>
      <c r="C3" s="138"/>
      <c r="D3" s="138"/>
      <c r="E3" s="138"/>
      <c r="F3" s="138"/>
    </row>
    <row r="4" spans="1:11">
      <c r="A4" s="36"/>
      <c r="B4" s="36"/>
      <c r="C4" s="36"/>
      <c r="D4" s="36"/>
      <c r="E4" s="36"/>
      <c r="F4" s="36"/>
    </row>
    <row r="5" spans="1:11">
      <c r="A5" s="138" t="s">
        <v>45</v>
      </c>
      <c r="B5" s="138"/>
      <c r="C5" s="138"/>
      <c r="D5" s="138"/>
      <c r="E5" s="138"/>
      <c r="F5" s="138"/>
    </row>
    <row r="6" spans="1:11">
      <c r="A6" s="21"/>
      <c r="B6" s="21"/>
      <c r="C6" s="21"/>
      <c r="D6" s="21"/>
      <c r="E6" s="21"/>
      <c r="F6" s="21"/>
    </row>
    <row r="7" spans="1:11" ht="24" customHeight="1">
      <c r="A7" s="105" t="s">
        <v>46</v>
      </c>
      <c r="B7" s="106" t="s">
        <v>134</v>
      </c>
      <c r="C7" s="20" t="s">
        <v>135</v>
      </c>
      <c r="D7" s="107" t="s">
        <v>132</v>
      </c>
      <c r="E7" s="105" t="s">
        <v>1</v>
      </c>
      <c r="F7" s="105" t="s">
        <v>133</v>
      </c>
    </row>
    <row r="8" spans="1:11">
      <c r="A8" s="24" t="s">
        <v>11</v>
      </c>
      <c r="B8" s="118">
        <v>564396860.87</v>
      </c>
      <c r="C8" s="25">
        <f>+C9</f>
        <v>619951117</v>
      </c>
      <c r="D8" s="94">
        <f>+D9</f>
        <v>633643980</v>
      </c>
      <c r="E8" s="94">
        <f t="shared" ref="E8:F8" si="0">+E9</f>
        <v>694588614</v>
      </c>
      <c r="F8" s="94">
        <f t="shared" si="0"/>
        <v>660623151</v>
      </c>
      <c r="H8" s="19"/>
      <c r="I8" s="19"/>
      <c r="J8" s="19"/>
      <c r="K8" s="19"/>
    </row>
    <row r="9" spans="1:11">
      <c r="A9" s="37" t="s">
        <v>47</v>
      </c>
      <c r="B9" s="121">
        <v>564396860.87</v>
      </c>
      <c r="C9" s="38">
        <f>+C10</f>
        <v>619951117</v>
      </c>
      <c r="D9" s="95">
        <f t="shared" ref="D9:F9" si="1">+D10</f>
        <v>633643980</v>
      </c>
      <c r="E9" s="95">
        <f t="shared" si="1"/>
        <v>694588614</v>
      </c>
      <c r="F9" s="95">
        <f t="shared" si="1"/>
        <v>660623151</v>
      </c>
      <c r="H9" s="19"/>
      <c r="I9" s="19"/>
      <c r="J9" s="19"/>
      <c r="K9" s="19"/>
    </row>
    <row r="10" spans="1:11">
      <c r="A10" s="39" t="s">
        <v>48</v>
      </c>
      <c r="B10" s="122">
        <v>564396860.87</v>
      </c>
      <c r="C10" s="40">
        <f>+'POSEBNI DIO'!D4-240000</f>
        <v>619951117</v>
      </c>
      <c r="D10" s="40">
        <f>+'POSEBNI DIO'!E4-240000</f>
        <v>633643980</v>
      </c>
      <c r="E10" s="40">
        <f>+'POSEBNI DIO'!F4-240000</f>
        <v>694588614</v>
      </c>
      <c r="F10" s="40">
        <f>+'POSEBNI DIO'!G4-120000</f>
        <v>660623151</v>
      </c>
    </row>
    <row r="11" spans="1:11">
      <c r="A11" s="21"/>
      <c r="B11" s="21"/>
      <c r="C11" s="21"/>
      <c r="D11" s="21"/>
      <c r="E11" s="21"/>
      <c r="F11" s="21"/>
    </row>
    <row r="12" spans="1:11">
      <c r="B12"/>
      <c r="C12"/>
    </row>
    <row r="13" spans="1:11">
      <c r="B13"/>
      <c r="C13"/>
    </row>
    <row r="14" spans="1:11">
      <c r="B14"/>
      <c r="C14" s="92"/>
      <c r="D14" s="92"/>
    </row>
    <row r="15" spans="1:11">
      <c r="B15"/>
      <c r="C15" s="92"/>
      <c r="D15" s="92"/>
    </row>
    <row r="16" spans="1:11">
      <c r="B16"/>
      <c r="C16"/>
      <c r="E16" s="92"/>
      <c r="H16" s="19"/>
    </row>
    <row r="17" spans="2:7">
      <c r="B17"/>
      <c r="C17"/>
      <c r="E17" s="19"/>
      <c r="F17" s="19"/>
      <c r="G17" s="19"/>
    </row>
    <row r="18" spans="2:7">
      <c r="D18" s="19"/>
      <c r="E18" s="19"/>
    </row>
  </sheetData>
  <mergeCells count="3">
    <mergeCell ref="A2:F2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"/>
  <sheetViews>
    <sheetView workbookViewId="0">
      <selection activeCell="A3" sqref="A3:I3"/>
    </sheetView>
  </sheetViews>
  <sheetFormatPr defaultRowHeight="15"/>
  <cols>
    <col min="1" max="1" width="7.7109375" customWidth="1"/>
    <col min="2" max="2" width="7.7109375" bestFit="1" customWidth="1"/>
    <col min="3" max="3" width="5.7109375" customWidth="1"/>
    <col min="4" max="4" width="46" customWidth="1"/>
    <col min="5" max="6" width="18.7109375" style="1" customWidth="1"/>
    <col min="7" max="9" width="18.7109375" customWidth="1"/>
  </cols>
  <sheetData>
    <row r="1" spans="1:9">
      <c r="A1" s="1"/>
      <c r="B1" s="1"/>
      <c r="C1" s="1"/>
      <c r="D1" s="1"/>
      <c r="G1" s="1"/>
      <c r="H1" s="1"/>
      <c r="I1" s="1"/>
    </row>
    <row r="2" spans="1:9">
      <c r="A2" s="138" t="s">
        <v>40</v>
      </c>
      <c r="B2" s="138"/>
      <c r="C2" s="138"/>
      <c r="D2" s="138"/>
      <c r="E2" s="138"/>
      <c r="F2" s="138"/>
      <c r="G2" s="138"/>
      <c r="H2" s="138"/>
      <c r="I2" s="138"/>
    </row>
    <row r="3" spans="1:9">
      <c r="A3" s="138" t="s">
        <v>49</v>
      </c>
      <c r="B3" s="138"/>
      <c r="C3" s="138"/>
      <c r="D3" s="138"/>
      <c r="E3" s="138"/>
      <c r="F3" s="138"/>
      <c r="G3" s="138"/>
      <c r="H3" s="138"/>
      <c r="I3" s="138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 ht="28.5">
      <c r="A5" s="104" t="s">
        <v>50</v>
      </c>
      <c r="B5" s="104" t="s">
        <v>51</v>
      </c>
      <c r="C5" s="104" t="s">
        <v>42</v>
      </c>
      <c r="D5" s="104" t="s">
        <v>52</v>
      </c>
      <c r="E5" s="11" t="s">
        <v>134</v>
      </c>
      <c r="F5" s="20" t="s">
        <v>135</v>
      </c>
      <c r="G5" s="20" t="s">
        <v>132</v>
      </c>
      <c r="H5" s="20" t="s">
        <v>1</v>
      </c>
      <c r="I5" s="20" t="s">
        <v>133</v>
      </c>
    </row>
    <row r="6" spans="1:9">
      <c r="A6" s="22">
        <v>5</v>
      </c>
      <c r="B6" s="23"/>
      <c r="C6" s="33"/>
      <c r="D6" s="31" t="s">
        <v>53</v>
      </c>
      <c r="E6" s="118">
        <f>E7</f>
        <v>232038.39999999999</v>
      </c>
      <c r="F6" s="25">
        <f t="shared" ref="F6:I7" si="0">F7</f>
        <v>240000</v>
      </c>
      <c r="G6" s="25">
        <f>G7</f>
        <v>240000</v>
      </c>
      <c r="H6" s="25">
        <f t="shared" si="0"/>
        <v>240000</v>
      </c>
      <c r="I6" s="25">
        <f t="shared" si="0"/>
        <v>120000</v>
      </c>
    </row>
    <row r="7" spans="1:9" ht="29.25">
      <c r="A7" s="26"/>
      <c r="B7" s="26">
        <v>54</v>
      </c>
      <c r="C7" s="34"/>
      <c r="D7" s="32" t="s">
        <v>54</v>
      </c>
      <c r="E7" s="119">
        <f>E8</f>
        <v>232038.39999999999</v>
      </c>
      <c r="F7" s="27">
        <f t="shared" si="0"/>
        <v>240000</v>
      </c>
      <c r="G7" s="27">
        <f t="shared" si="0"/>
        <v>240000</v>
      </c>
      <c r="H7" s="27">
        <f t="shared" si="0"/>
        <v>240000</v>
      </c>
      <c r="I7" s="27">
        <f t="shared" si="0"/>
        <v>120000</v>
      </c>
    </row>
    <row r="8" spans="1:9">
      <c r="A8" s="28"/>
      <c r="B8" s="28"/>
      <c r="C8" s="35">
        <v>31</v>
      </c>
      <c r="D8" s="29" t="s">
        <v>17</v>
      </c>
      <c r="E8" s="120">
        <v>232038.39999999999</v>
      </c>
      <c r="F8" s="30">
        <v>240000</v>
      </c>
      <c r="G8" s="30">
        <v>240000</v>
      </c>
      <c r="H8" s="30">
        <v>240000</v>
      </c>
      <c r="I8" s="30">
        <v>120000</v>
      </c>
    </row>
  </sheetData>
  <mergeCells count="2">
    <mergeCell ref="A2:I2"/>
    <mergeCell ref="A3:I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1"/>
  <sheetViews>
    <sheetView zoomScaleNormal="100" workbookViewId="0">
      <selection sqref="A1:G1"/>
    </sheetView>
  </sheetViews>
  <sheetFormatPr defaultRowHeight="15"/>
  <cols>
    <col min="1" max="1" width="18.5703125" bestFit="1" customWidth="1"/>
    <col min="2" max="2" width="70" customWidth="1"/>
    <col min="3" max="3" width="18.7109375" style="1" customWidth="1"/>
    <col min="4" max="4" width="18.7109375" style="88" customWidth="1"/>
    <col min="5" max="7" width="18.7109375" customWidth="1"/>
    <col min="8" max="8" width="11.28515625" customWidth="1"/>
    <col min="9" max="12" width="11.140625" bestFit="1" customWidth="1"/>
    <col min="13" max="13" width="16.140625" bestFit="1" customWidth="1"/>
    <col min="14" max="15" width="10.140625" bestFit="1" customWidth="1"/>
  </cols>
  <sheetData>
    <row r="1" spans="1:17" ht="15.75">
      <c r="A1" s="149" t="s">
        <v>80</v>
      </c>
      <c r="B1" s="149"/>
      <c r="C1" s="149"/>
      <c r="D1" s="149"/>
      <c r="E1" s="149"/>
      <c r="F1" s="149"/>
      <c r="G1" s="149"/>
    </row>
    <row r="3" spans="1:17" ht="28.5">
      <c r="A3" s="11" t="s">
        <v>81</v>
      </c>
      <c r="B3" s="11" t="s">
        <v>52</v>
      </c>
      <c r="C3" s="11" t="s">
        <v>134</v>
      </c>
      <c r="D3" s="20" t="s">
        <v>135</v>
      </c>
      <c r="E3" s="20" t="s">
        <v>132</v>
      </c>
      <c r="F3" s="20" t="s">
        <v>1</v>
      </c>
      <c r="G3" s="20" t="s">
        <v>133</v>
      </c>
      <c r="H3" s="19"/>
      <c r="I3" s="19"/>
      <c r="J3" s="19"/>
      <c r="K3" s="19"/>
      <c r="L3" s="19"/>
    </row>
    <row r="4" spans="1:17">
      <c r="A4" s="16" t="s">
        <v>82</v>
      </c>
      <c r="B4" s="17" t="s">
        <v>83</v>
      </c>
      <c r="C4" s="110">
        <f>+C5+C68</f>
        <v>564628899.26999998</v>
      </c>
      <c r="D4" s="18">
        <f>+D5+D68</f>
        <v>620191117</v>
      </c>
      <c r="E4" s="18">
        <f>+E5+E68</f>
        <v>633883980</v>
      </c>
      <c r="F4" s="18">
        <f>+F5+F68</f>
        <v>694828614</v>
      </c>
      <c r="G4" s="18">
        <f>+G5+G68</f>
        <v>660743151</v>
      </c>
      <c r="I4" s="19"/>
      <c r="J4" s="19"/>
      <c r="K4" s="19"/>
      <c r="L4" s="19"/>
      <c r="M4" s="19"/>
    </row>
    <row r="5" spans="1:17">
      <c r="A5" s="75" t="s">
        <v>84</v>
      </c>
      <c r="B5" s="76" t="s">
        <v>85</v>
      </c>
      <c r="C5" s="111">
        <f>+C6+C34+C45</f>
        <v>48029249.620000005</v>
      </c>
      <c r="D5" s="48">
        <f>+D6+D34+D45</f>
        <v>92038448</v>
      </c>
      <c r="E5" s="48">
        <f>+E6+E34+E45+E27</f>
        <v>77544701</v>
      </c>
      <c r="F5" s="48">
        <f t="shared" ref="F5:G5" si="0">+F6+F34+F45+F27</f>
        <v>96891645</v>
      </c>
      <c r="G5" s="48">
        <f t="shared" si="0"/>
        <v>20943325</v>
      </c>
      <c r="H5" s="19"/>
      <c r="I5" s="19"/>
      <c r="J5" s="19"/>
      <c r="K5" s="19"/>
      <c r="L5" s="19"/>
    </row>
    <row r="6" spans="1:17" ht="28.5">
      <c r="A6" s="84" t="s">
        <v>86</v>
      </c>
      <c r="B6" s="87" t="s">
        <v>87</v>
      </c>
      <c r="C6" s="112">
        <v>12945108.310000001</v>
      </c>
      <c r="D6" s="86">
        <f>+D7+D11+D16+D28+D20+D24+D31</f>
        <v>25405164</v>
      </c>
      <c r="E6" s="86">
        <f>+E7+E11+E16+E20+E24</f>
        <v>21516637</v>
      </c>
      <c r="F6" s="86">
        <f t="shared" ref="F6:G6" si="1">+F7+F11+F16+F20+F24</f>
        <v>21302435</v>
      </c>
      <c r="G6" s="86">
        <f t="shared" si="1"/>
        <v>20943325</v>
      </c>
      <c r="H6" s="19"/>
      <c r="I6" s="19"/>
      <c r="J6" s="19"/>
      <c r="K6" s="19"/>
      <c r="L6" s="92"/>
      <c r="M6" s="92"/>
      <c r="N6" s="92"/>
      <c r="O6" s="92"/>
    </row>
    <row r="7" spans="1:17" s="93" customFormat="1">
      <c r="A7" s="77" t="s">
        <v>15</v>
      </c>
      <c r="B7" s="78" t="s">
        <v>14</v>
      </c>
      <c r="C7" s="113">
        <v>5375741.4400000004</v>
      </c>
      <c r="D7" s="79">
        <f>+D8</f>
        <v>5235935</v>
      </c>
      <c r="E7" s="79">
        <f t="shared" ref="E7:G7" si="2">+E8</f>
        <v>10777202</v>
      </c>
      <c r="F7" s="79">
        <f t="shared" si="2"/>
        <v>11500000</v>
      </c>
      <c r="G7" s="79">
        <f t="shared" si="2"/>
        <v>12000000</v>
      </c>
      <c r="P7" s="90"/>
      <c r="Q7" s="90"/>
    </row>
    <row r="8" spans="1:17" s="93" customFormat="1">
      <c r="A8" s="12" t="s">
        <v>19</v>
      </c>
      <c r="B8" s="13" t="s">
        <v>70</v>
      </c>
      <c r="C8" s="114">
        <v>5375741.4400000004</v>
      </c>
      <c r="D8" s="14">
        <f>+D9+D10</f>
        <v>5235935</v>
      </c>
      <c r="E8" s="14">
        <f t="shared" ref="E8:G8" si="3">+E9+E10</f>
        <v>10777202</v>
      </c>
      <c r="F8" s="14">
        <f t="shared" si="3"/>
        <v>11500000</v>
      </c>
      <c r="G8" s="14">
        <f t="shared" si="3"/>
        <v>12000000</v>
      </c>
      <c r="H8" s="90"/>
      <c r="I8" s="90"/>
      <c r="J8" s="90"/>
      <c r="K8" s="90"/>
      <c r="P8" s="90"/>
      <c r="Q8" s="90"/>
    </row>
    <row r="9" spans="1:17" s="93" customFormat="1">
      <c r="A9" s="80" t="s">
        <v>73</v>
      </c>
      <c r="B9" s="13" t="s">
        <v>74</v>
      </c>
      <c r="C9" s="114">
        <v>5375741.4400000004</v>
      </c>
      <c r="D9" s="81">
        <v>5235935</v>
      </c>
      <c r="E9" s="81">
        <v>7777202</v>
      </c>
      <c r="F9" s="81">
        <v>7500000</v>
      </c>
      <c r="G9" s="79">
        <v>12000000</v>
      </c>
      <c r="H9" s="90"/>
      <c r="I9" s="90"/>
      <c r="J9" s="90"/>
      <c r="K9" s="90"/>
      <c r="P9" s="90"/>
      <c r="Q9" s="90"/>
    </row>
    <row r="10" spans="1:17" s="93" customFormat="1">
      <c r="A10" s="80">
        <v>45</v>
      </c>
      <c r="B10" s="13" t="s">
        <v>139</v>
      </c>
      <c r="C10" s="115">
        <v>0</v>
      </c>
      <c r="D10" s="81">
        <v>0</v>
      </c>
      <c r="E10" s="81">
        <v>3000000</v>
      </c>
      <c r="F10" s="81">
        <v>4000000</v>
      </c>
      <c r="G10" s="81">
        <v>0</v>
      </c>
      <c r="H10" s="90"/>
      <c r="I10" s="90"/>
      <c r="J10" s="90"/>
      <c r="K10" s="90"/>
      <c r="P10" s="90"/>
      <c r="Q10" s="90"/>
    </row>
    <row r="11" spans="1:17" s="93" customFormat="1">
      <c r="A11" s="77" t="s">
        <v>18</v>
      </c>
      <c r="B11" s="78" t="s">
        <v>17</v>
      </c>
      <c r="C11" s="113">
        <v>6998112.9100000001</v>
      </c>
      <c r="D11" s="79">
        <f>+D12</f>
        <v>17279388</v>
      </c>
      <c r="E11" s="79">
        <f t="shared" ref="E11:G11" si="4">+E12</f>
        <v>10349390</v>
      </c>
      <c r="F11" s="79">
        <f t="shared" si="4"/>
        <v>9649390</v>
      </c>
      <c r="G11" s="79">
        <f t="shared" si="4"/>
        <v>8790280</v>
      </c>
      <c r="P11" s="90"/>
      <c r="Q11" s="90"/>
    </row>
    <row r="12" spans="1:17" s="93" customFormat="1">
      <c r="A12" s="12" t="s">
        <v>19</v>
      </c>
      <c r="B12" s="13" t="s">
        <v>70</v>
      </c>
      <c r="C12" s="114">
        <v>6998112.9100000001</v>
      </c>
      <c r="D12" s="14">
        <f>+D13+D14+D15</f>
        <v>17279388</v>
      </c>
      <c r="E12" s="14">
        <f>+E13+E14+E15</f>
        <v>10349390</v>
      </c>
      <c r="F12" s="14">
        <f t="shared" ref="F12:G12" si="5">+F13+F14+F15</f>
        <v>9649390</v>
      </c>
      <c r="G12" s="14">
        <f t="shared" si="5"/>
        <v>8790280</v>
      </c>
      <c r="P12" s="90"/>
      <c r="Q12" s="90"/>
    </row>
    <row r="13" spans="1:17" s="93" customFormat="1">
      <c r="A13" s="80" t="s">
        <v>71</v>
      </c>
      <c r="B13" s="13" t="s">
        <v>72</v>
      </c>
      <c r="C13" s="115">
        <v>32273.96</v>
      </c>
      <c r="D13" s="81">
        <v>79650</v>
      </c>
      <c r="E13" s="81">
        <v>79650</v>
      </c>
      <c r="F13" s="81">
        <v>79650</v>
      </c>
      <c r="G13" s="81">
        <v>79650</v>
      </c>
      <c r="I13" s="90"/>
      <c r="P13" s="90"/>
      <c r="Q13" s="90"/>
    </row>
    <row r="14" spans="1:17" s="93" customFormat="1">
      <c r="A14" s="80" t="s">
        <v>73</v>
      </c>
      <c r="B14" s="13" t="s">
        <v>74</v>
      </c>
      <c r="C14" s="115">
        <v>6212332.4299999997</v>
      </c>
      <c r="D14" s="81">
        <v>13173195</v>
      </c>
      <c r="E14" s="81">
        <v>8243195</v>
      </c>
      <c r="F14" s="81">
        <v>8543195</v>
      </c>
      <c r="G14" s="81">
        <v>7684085</v>
      </c>
      <c r="H14" s="90"/>
      <c r="I14" s="90"/>
      <c r="J14" s="90"/>
      <c r="K14" s="90"/>
      <c r="P14" s="90"/>
      <c r="Q14" s="90"/>
    </row>
    <row r="15" spans="1:17" s="93" customFormat="1">
      <c r="A15" s="80" t="s">
        <v>75</v>
      </c>
      <c r="B15" s="13" t="s">
        <v>76</v>
      </c>
      <c r="C15" s="115">
        <v>753506.52</v>
      </c>
      <c r="D15" s="81">
        <v>4026543</v>
      </c>
      <c r="E15" s="81">
        <v>2026545</v>
      </c>
      <c r="F15" s="81">
        <v>1026545</v>
      </c>
      <c r="G15" s="81">
        <v>1026545</v>
      </c>
      <c r="P15" s="90"/>
      <c r="Q15" s="90"/>
    </row>
    <row r="16" spans="1:17" s="93" customFormat="1">
      <c r="A16" s="77" t="s">
        <v>27</v>
      </c>
      <c r="B16" s="78" t="s">
        <v>28</v>
      </c>
      <c r="C16" s="113">
        <v>8626.98</v>
      </c>
      <c r="D16" s="79">
        <f>+D17</f>
        <v>1813300</v>
      </c>
      <c r="E16" s="79">
        <f t="shared" ref="E16:G16" si="6">+E17</f>
        <v>6700</v>
      </c>
      <c r="F16" s="79">
        <f t="shared" si="6"/>
        <v>6700</v>
      </c>
      <c r="G16" s="79">
        <f t="shared" si="6"/>
        <v>6700</v>
      </c>
      <c r="H16" s="90"/>
      <c r="I16" s="90"/>
      <c r="J16" s="90"/>
      <c r="K16" s="90"/>
      <c r="P16" s="90"/>
      <c r="Q16" s="90"/>
    </row>
    <row r="17" spans="1:17" s="93" customFormat="1">
      <c r="A17" s="12" t="s">
        <v>19</v>
      </c>
      <c r="B17" s="13" t="s">
        <v>70</v>
      </c>
      <c r="C17" s="114">
        <v>8626.98</v>
      </c>
      <c r="D17" s="14">
        <f>+D18+D19</f>
        <v>1813300</v>
      </c>
      <c r="E17" s="14">
        <f t="shared" ref="E17:G17" si="7">+E18+E19</f>
        <v>6700</v>
      </c>
      <c r="F17" s="14">
        <f t="shared" si="7"/>
        <v>6700</v>
      </c>
      <c r="G17" s="14">
        <f t="shared" si="7"/>
        <v>6700</v>
      </c>
      <c r="P17" s="90"/>
      <c r="Q17" s="90"/>
    </row>
    <row r="18" spans="1:17" s="93" customFormat="1">
      <c r="A18" s="80" t="s">
        <v>73</v>
      </c>
      <c r="B18" s="13" t="s">
        <v>74</v>
      </c>
      <c r="C18" s="115">
        <v>8626.98</v>
      </c>
      <c r="D18" s="81">
        <v>213300</v>
      </c>
      <c r="E18" s="81">
        <v>6700</v>
      </c>
      <c r="F18" s="81">
        <v>6700</v>
      </c>
      <c r="G18" s="81">
        <v>6700</v>
      </c>
      <c r="H18" s="90"/>
      <c r="K18" s="90"/>
      <c r="P18" s="90"/>
      <c r="Q18" s="90"/>
    </row>
    <row r="19" spans="1:17" s="93" customFormat="1">
      <c r="A19" s="80" t="s">
        <v>75</v>
      </c>
      <c r="B19" s="13" t="s">
        <v>76</v>
      </c>
      <c r="C19" s="115">
        <v>0</v>
      </c>
      <c r="D19" s="81">
        <v>1600000</v>
      </c>
      <c r="E19" s="81">
        <v>0</v>
      </c>
      <c r="F19" s="81">
        <v>0</v>
      </c>
      <c r="G19" s="81">
        <v>0</v>
      </c>
      <c r="P19" s="90"/>
      <c r="Q19" s="90"/>
    </row>
    <row r="20" spans="1:17" s="93" customFormat="1">
      <c r="A20" s="77" t="s">
        <v>33</v>
      </c>
      <c r="B20" s="78" t="s">
        <v>32</v>
      </c>
      <c r="C20" s="113">
        <v>536778.02</v>
      </c>
      <c r="D20" s="79">
        <f>+D21</f>
        <v>842161</v>
      </c>
      <c r="E20" s="79">
        <f t="shared" ref="E20:G20" si="8">+E21</f>
        <v>371545</v>
      </c>
      <c r="F20" s="79">
        <f t="shared" si="8"/>
        <v>134545</v>
      </c>
      <c r="G20" s="79">
        <f t="shared" si="8"/>
        <v>134545</v>
      </c>
      <c r="P20" s="90"/>
      <c r="Q20" s="90"/>
    </row>
    <row r="21" spans="1:17" s="93" customFormat="1">
      <c r="A21" s="15" t="s">
        <v>19</v>
      </c>
      <c r="B21" s="13" t="s">
        <v>70</v>
      </c>
      <c r="C21" s="114">
        <f>+C22+C23</f>
        <v>536778.02</v>
      </c>
      <c r="D21" s="14">
        <f t="shared" ref="D21:G21" si="9">+D22+D23</f>
        <v>842161</v>
      </c>
      <c r="E21" s="14">
        <f t="shared" si="9"/>
        <v>371545</v>
      </c>
      <c r="F21" s="14">
        <f t="shared" si="9"/>
        <v>134545</v>
      </c>
      <c r="G21" s="14">
        <f t="shared" si="9"/>
        <v>134545</v>
      </c>
      <c r="P21" s="90"/>
      <c r="Q21" s="90"/>
    </row>
    <row r="22" spans="1:17" s="93" customFormat="1">
      <c r="A22" s="82" t="s">
        <v>73</v>
      </c>
      <c r="B22" s="13" t="s">
        <v>74</v>
      </c>
      <c r="C22" s="115">
        <v>213726.59</v>
      </c>
      <c r="D22" s="81">
        <v>775800</v>
      </c>
      <c r="E22" s="81">
        <v>345000</v>
      </c>
      <c r="F22" s="81">
        <v>108000</v>
      </c>
      <c r="G22" s="81">
        <v>108000</v>
      </c>
      <c r="P22" s="90"/>
      <c r="Q22" s="90"/>
    </row>
    <row r="23" spans="1:17" s="93" customFormat="1">
      <c r="A23" s="82" t="s">
        <v>75</v>
      </c>
      <c r="B23" s="13" t="s">
        <v>76</v>
      </c>
      <c r="C23" s="115">
        <v>323051.43</v>
      </c>
      <c r="D23" s="81">
        <v>66361</v>
      </c>
      <c r="E23" s="81">
        <v>26545</v>
      </c>
      <c r="F23" s="81">
        <v>26545</v>
      </c>
      <c r="G23" s="81">
        <v>26545</v>
      </c>
      <c r="P23" s="90"/>
      <c r="Q23" s="90"/>
    </row>
    <row r="24" spans="1:17" s="93" customFormat="1">
      <c r="A24" s="77" t="s">
        <v>36</v>
      </c>
      <c r="B24" s="78" t="s">
        <v>35</v>
      </c>
      <c r="C24" s="113">
        <v>25848.959999999999</v>
      </c>
      <c r="D24" s="79">
        <f>+D25</f>
        <v>19900</v>
      </c>
      <c r="E24" s="79">
        <f t="shared" ref="E24:G24" si="10">+E25</f>
        <v>11800</v>
      </c>
      <c r="F24" s="79">
        <f t="shared" si="10"/>
        <v>11800</v>
      </c>
      <c r="G24" s="79">
        <f t="shared" si="10"/>
        <v>11800</v>
      </c>
      <c r="P24" s="90"/>
      <c r="Q24" s="90"/>
    </row>
    <row r="25" spans="1:17" s="93" customFormat="1">
      <c r="A25" s="15" t="s">
        <v>19</v>
      </c>
      <c r="B25" s="13" t="s">
        <v>70</v>
      </c>
      <c r="C25" s="114">
        <v>25848.959999999999</v>
      </c>
      <c r="D25" s="14">
        <f>+D26</f>
        <v>19900</v>
      </c>
      <c r="E25" s="14">
        <f t="shared" ref="E25:G25" si="11">+E26</f>
        <v>11800</v>
      </c>
      <c r="F25" s="14">
        <f t="shared" si="11"/>
        <v>11800</v>
      </c>
      <c r="G25" s="14">
        <f t="shared" si="11"/>
        <v>11800</v>
      </c>
      <c r="P25" s="90"/>
      <c r="Q25" s="90"/>
    </row>
    <row r="26" spans="1:17" s="93" customFormat="1">
      <c r="A26" s="82" t="s">
        <v>73</v>
      </c>
      <c r="B26" s="13" t="s">
        <v>74</v>
      </c>
      <c r="C26" s="114">
        <v>25848.959999999999</v>
      </c>
      <c r="D26" s="14">
        <v>19900</v>
      </c>
      <c r="E26" s="81">
        <v>11800</v>
      </c>
      <c r="F26" s="81">
        <v>11800</v>
      </c>
      <c r="G26" s="81">
        <v>11800</v>
      </c>
      <c r="P26" s="90"/>
      <c r="Q26" s="90"/>
    </row>
    <row r="27" spans="1:17" s="93" customFormat="1" ht="21" customHeight="1">
      <c r="A27" s="84" t="s">
        <v>154</v>
      </c>
      <c r="B27" s="85" t="s">
        <v>155</v>
      </c>
      <c r="C27" s="112">
        <v>33811.82</v>
      </c>
      <c r="D27" s="86">
        <f>+D28+D31</f>
        <v>214480</v>
      </c>
      <c r="E27" s="86">
        <f t="shared" ref="E27:G27" si="12">+E28+E31</f>
        <v>11364480</v>
      </c>
      <c r="F27" s="86">
        <f t="shared" si="12"/>
        <v>15057429</v>
      </c>
      <c r="G27" s="86">
        <f t="shared" si="12"/>
        <v>0</v>
      </c>
      <c r="P27" s="90"/>
      <c r="Q27" s="90"/>
    </row>
    <row r="28" spans="1:17" s="93" customFormat="1">
      <c r="A28" s="83" t="s">
        <v>88</v>
      </c>
      <c r="B28" s="78" t="s">
        <v>89</v>
      </c>
      <c r="C28" s="115">
        <v>0</v>
      </c>
      <c r="D28" s="79">
        <v>0</v>
      </c>
      <c r="E28" s="79">
        <f>+E29</f>
        <v>11150000</v>
      </c>
      <c r="F28" s="79">
        <f>+F29</f>
        <v>11600000</v>
      </c>
      <c r="G28" s="79">
        <v>0</v>
      </c>
      <c r="P28" s="90"/>
      <c r="Q28" s="90"/>
    </row>
    <row r="29" spans="1:17" s="93" customFormat="1">
      <c r="A29" s="15" t="s">
        <v>19</v>
      </c>
      <c r="B29" s="13" t="s">
        <v>70</v>
      </c>
      <c r="C29" s="115">
        <v>0</v>
      </c>
      <c r="D29" s="14">
        <v>0</v>
      </c>
      <c r="E29" s="14">
        <f>+E30</f>
        <v>11150000</v>
      </c>
      <c r="F29" s="14">
        <f>+F30</f>
        <v>11600000</v>
      </c>
      <c r="G29" s="14">
        <v>0</v>
      </c>
      <c r="P29" s="90"/>
      <c r="Q29" s="90"/>
    </row>
    <row r="30" spans="1:17" s="93" customFormat="1">
      <c r="A30" s="82" t="s">
        <v>73</v>
      </c>
      <c r="B30" s="13" t="s">
        <v>74</v>
      </c>
      <c r="C30" s="115">
        <v>0</v>
      </c>
      <c r="D30" s="14">
        <v>0</v>
      </c>
      <c r="E30" s="81">
        <v>11150000</v>
      </c>
      <c r="F30" s="81">
        <v>11600000</v>
      </c>
      <c r="G30" s="81">
        <v>0</v>
      </c>
      <c r="P30" s="90"/>
      <c r="Q30" s="90"/>
    </row>
    <row r="31" spans="1:17" s="93" customFormat="1">
      <c r="A31" s="83" t="s">
        <v>56</v>
      </c>
      <c r="B31" s="78" t="s">
        <v>57</v>
      </c>
      <c r="C31" s="115">
        <v>0</v>
      </c>
      <c r="D31" s="79">
        <f>+D32</f>
        <v>214480</v>
      </c>
      <c r="E31" s="79">
        <f t="shared" ref="E31:F31" si="13">+E32</f>
        <v>214480</v>
      </c>
      <c r="F31" s="79">
        <f t="shared" si="13"/>
        <v>3457429</v>
      </c>
      <c r="G31" s="79">
        <v>0</v>
      </c>
      <c r="P31" s="90"/>
      <c r="Q31" s="90"/>
    </row>
    <row r="32" spans="1:17" s="93" customFormat="1">
      <c r="A32" s="15" t="s">
        <v>19</v>
      </c>
      <c r="B32" s="13" t="s">
        <v>70</v>
      </c>
      <c r="C32" s="115">
        <v>0</v>
      </c>
      <c r="D32" s="14">
        <f>+D33</f>
        <v>214480</v>
      </c>
      <c r="E32" s="14">
        <f t="shared" ref="E32:F32" si="14">+E33</f>
        <v>214480</v>
      </c>
      <c r="F32" s="14">
        <f t="shared" si="14"/>
        <v>3457429</v>
      </c>
      <c r="G32" s="14">
        <v>0</v>
      </c>
      <c r="P32" s="90"/>
      <c r="Q32" s="90"/>
    </row>
    <row r="33" spans="1:17" s="93" customFormat="1">
      <c r="A33" s="82" t="s">
        <v>73</v>
      </c>
      <c r="B33" s="13" t="s">
        <v>74</v>
      </c>
      <c r="C33" s="115">
        <v>0</v>
      </c>
      <c r="D33" s="14">
        <v>214480</v>
      </c>
      <c r="E33" s="81">
        <v>214480</v>
      </c>
      <c r="F33" s="81">
        <v>3457429</v>
      </c>
      <c r="G33" s="81">
        <v>0</v>
      </c>
      <c r="P33" s="90"/>
      <c r="Q33" s="90"/>
    </row>
    <row r="34" spans="1:17" s="93" customFormat="1" ht="21" customHeight="1">
      <c r="A34" s="84" t="s">
        <v>140</v>
      </c>
      <c r="B34" s="85" t="s">
        <v>141</v>
      </c>
      <c r="C34" s="112">
        <v>33811.82</v>
      </c>
      <c r="D34" s="86">
        <v>0</v>
      </c>
      <c r="E34" s="86">
        <v>0</v>
      </c>
      <c r="F34" s="86">
        <v>0</v>
      </c>
      <c r="G34" s="86">
        <v>0</v>
      </c>
      <c r="P34" s="90"/>
      <c r="Q34" s="90"/>
    </row>
    <row r="35" spans="1:17" s="93" customFormat="1">
      <c r="A35" s="77" t="s">
        <v>142</v>
      </c>
      <c r="B35" s="78" t="s">
        <v>143</v>
      </c>
      <c r="C35" s="113">
        <v>5071.71</v>
      </c>
      <c r="D35" s="14">
        <v>0</v>
      </c>
      <c r="E35" s="14">
        <v>0</v>
      </c>
      <c r="F35" s="14">
        <v>0</v>
      </c>
      <c r="G35" s="14">
        <v>0</v>
      </c>
    </row>
    <row r="36" spans="1:17" s="93" customFormat="1">
      <c r="A36" s="15" t="s">
        <v>16</v>
      </c>
      <c r="B36" s="13" t="s">
        <v>60</v>
      </c>
      <c r="C36" s="114">
        <v>1950.58</v>
      </c>
      <c r="D36" s="81">
        <v>0</v>
      </c>
      <c r="E36" s="81">
        <v>0</v>
      </c>
      <c r="F36" s="81">
        <v>0</v>
      </c>
      <c r="G36" s="81">
        <v>0</v>
      </c>
      <c r="H36" s="90"/>
      <c r="I36" s="90"/>
      <c r="J36" s="90"/>
      <c r="K36" s="90"/>
    </row>
    <row r="37" spans="1:17" s="93" customFormat="1">
      <c r="A37" s="82" t="s">
        <v>62</v>
      </c>
      <c r="B37" s="13" t="s">
        <v>63</v>
      </c>
      <c r="C37" s="115">
        <v>1950.58</v>
      </c>
      <c r="D37" s="81">
        <v>0</v>
      </c>
      <c r="E37" s="81">
        <v>0</v>
      </c>
      <c r="F37" s="81">
        <v>0</v>
      </c>
      <c r="G37" s="14">
        <v>0</v>
      </c>
      <c r="H37" s="90"/>
      <c r="I37" s="90"/>
      <c r="J37" s="90"/>
      <c r="K37" s="90"/>
    </row>
    <row r="38" spans="1:17" s="93" customFormat="1">
      <c r="A38" s="15" t="s">
        <v>19</v>
      </c>
      <c r="B38" s="13" t="s">
        <v>70</v>
      </c>
      <c r="C38" s="114">
        <v>3121.13</v>
      </c>
      <c r="D38" s="81">
        <v>0</v>
      </c>
      <c r="E38" s="81">
        <v>0</v>
      </c>
      <c r="F38" s="81">
        <v>0</v>
      </c>
      <c r="G38" s="81">
        <v>0</v>
      </c>
    </row>
    <row r="39" spans="1:17" s="93" customFormat="1">
      <c r="A39" s="82" t="s">
        <v>75</v>
      </c>
      <c r="B39" s="13" t="s">
        <v>76</v>
      </c>
      <c r="C39" s="115">
        <v>3121.13</v>
      </c>
      <c r="D39" s="81">
        <v>0</v>
      </c>
      <c r="E39" s="81">
        <v>0</v>
      </c>
      <c r="F39" s="81">
        <v>0</v>
      </c>
      <c r="G39" s="14">
        <v>0</v>
      </c>
    </row>
    <row r="40" spans="1:17" s="93" customFormat="1">
      <c r="A40" s="77" t="s">
        <v>144</v>
      </c>
      <c r="B40" s="78" t="s">
        <v>145</v>
      </c>
      <c r="C40" s="113">
        <v>28740.11</v>
      </c>
      <c r="D40" s="81">
        <v>0</v>
      </c>
      <c r="E40" s="81">
        <v>0</v>
      </c>
      <c r="F40" s="81">
        <v>0</v>
      </c>
      <c r="G40" s="81">
        <v>0</v>
      </c>
    </row>
    <row r="41" spans="1:17" s="93" customFormat="1">
      <c r="A41" s="15" t="s">
        <v>16</v>
      </c>
      <c r="B41" s="13" t="s">
        <v>60</v>
      </c>
      <c r="C41" s="114">
        <v>11053.61</v>
      </c>
      <c r="D41" s="81">
        <v>0</v>
      </c>
      <c r="E41" s="81">
        <v>0</v>
      </c>
      <c r="F41" s="81">
        <v>0</v>
      </c>
      <c r="G41" s="14">
        <v>0</v>
      </c>
    </row>
    <row r="42" spans="1:17" s="93" customFormat="1">
      <c r="A42" s="82" t="s">
        <v>62</v>
      </c>
      <c r="B42" s="13" t="s">
        <v>63</v>
      </c>
      <c r="C42" s="115">
        <v>11053.61</v>
      </c>
      <c r="D42" s="81">
        <v>0</v>
      </c>
      <c r="E42" s="81">
        <v>0</v>
      </c>
      <c r="F42" s="81">
        <v>0</v>
      </c>
      <c r="G42" s="81">
        <v>0</v>
      </c>
    </row>
    <row r="43" spans="1:17" s="93" customFormat="1">
      <c r="A43" s="15" t="s">
        <v>19</v>
      </c>
      <c r="B43" s="13" t="s">
        <v>70</v>
      </c>
      <c r="C43" s="114">
        <v>17686.5</v>
      </c>
      <c r="D43" s="81">
        <v>0</v>
      </c>
      <c r="E43" s="81">
        <v>0</v>
      </c>
      <c r="F43" s="81">
        <v>0</v>
      </c>
      <c r="G43" s="14">
        <v>0</v>
      </c>
    </row>
    <row r="44" spans="1:17" s="93" customFormat="1">
      <c r="A44" s="82" t="s">
        <v>75</v>
      </c>
      <c r="B44" s="13" t="s">
        <v>76</v>
      </c>
      <c r="C44" s="115">
        <v>17686.5</v>
      </c>
      <c r="D44" s="81">
        <v>0</v>
      </c>
      <c r="E44" s="81">
        <v>0</v>
      </c>
      <c r="F44" s="81">
        <v>0</v>
      </c>
      <c r="G44" s="81">
        <v>0</v>
      </c>
    </row>
    <row r="45" spans="1:17" s="93" customFormat="1" ht="21" customHeight="1">
      <c r="A45" s="84" t="s">
        <v>90</v>
      </c>
      <c r="B45" s="85" t="s">
        <v>91</v>
      </c>
      <c r="C45" s="112">
        <v>35050329.490000002</v>
      </c>
      <c r="D45" s="86">
        <f>+D46+D63</f>
        <v>66633284</v>
      </c>
      <c r="E45" s="86">
        <f t="shared" ref="E45:G45" si="15">+E46+E63</f>
        <v>44663584</v>
      </c>
      <c r="F45" s="86">
        <f t="shared" si="15"/>
        <v>60531781</v>
      </c>
      <c r="G45" s="86">
        <f t="shared" si="15"/>
        <v>0</v>
      </c>
    </row>
    <row r="46" spans="1:17" s="93" customFormat="1">
      <c r="A46" s="77" t="s">
        <v>15</v>
      </c>
      <c r="B46" s="78" t="s">
        <v>14</v>
      </c>
      <c r="C46" s="113">
        <v>19368721.199999999</v>
      </c>
      <c r="D46" s="79">
        <f>+D47+D49</f>
        <v>26427705</v>
      </c>
      <c r="E46" s="79">
        <v>1502293</v>
      </c>
      <c r="F46" s="79">
        <v>14157466</v>
      </c>
      <c r="G46" s="79">
        <v>0</v>
      </c>
    </row>
    <row r="47" spans="1:17" s="93" customFormat="1">
      <c r="A47" s="15" t="s">
        <v>16</v>
      </c>
      <c r="B47" s="13" t="s">
        <v>60</v>
      </c>
      <c r="C47" s="114">
        <v>33428.129999999997</v>
      </c>
      <c r="D47" s="14">
        <v>20972</v>
      </c>
      <c r="E47" s="14">
        <v>0</v>
      </c>
      <c r="F47" s="14">
        <v>0</v>
      </c>
      <c r="G47" s="14">
        <v>0</v>
      </c>
    </row>
    <row r="48" spans="1:17" s="93" customFormat="1">
      <c r="A48" s="82" t="s">
        <v>62</v>
      </c>
      <c r="B48" s="13" t="s">
        <v>63</v>
      </c>
      <c r="C48" s="114">
        <v>33428.129999999997</v>
      </c>
      <c r="D48" s="14">
        <v>20972</v>
      </c>
      <c r="E48" s="81">
        <v>0</v>
      </c>
      <c r="F48" s="81">
        <v>0</v>
      </c>
      <c r="G48" s="81">
        <v>0</v>
      </c>
    </row>
    <row r="49" spans="1:7" s="93" customFormat="1">
      <c r="A49" s="15" t="s">
        <v>19</v>
      </c>
      <c r="B49" s="13" t="s">
        <v>70</v>
      </c>
      <c r="C49" s="114">
        <v>19335293.07</v>
      </c>
      <c r="D49" s="14">
        <v>26406733</v>
      </c>
      <c r="E49" s="79">
        <v>1502293</v>
      </c>
      <c r="F49" s="14">
        <v>14157466</v>
      </c>
      <c r="G49" s="14">
        <v>0</v>
      </c>
    </row>
    <row r="50" spans="1:7" s="93" customFormat="1">
      <c r="A50" s="82" t="s">
        <v>75</v>
      </c>
      <c r="B50" s="13" t="s">
        <v>76</v>
      </c>
      <c r="C50" s="114">
        <v>19335293.07</v>
      </c>
      <c r="D50" s="14">
        <v>26406733</v>
      </c>
      <c r="E50" s="14">
        <v>1502293</v>
      </c>
      <c r="F50" s="14">
        <v>14157466</v>
      </c>
      <c r="G50" s="81">
        <v>0</v>
      </c>
    </row>
    <row r="51" spans="1:7" s="93" customFormat="1">
      <c r="A51" s="77" t="s">
        <v>146</v>
      </c>
      <c r="B51" s="78" t="s">
        <v>147</v>
      </c>
      <c r="C51" s="113">
        <v>15476762.859999999</v>
      </c>
      <c r="D51" s="79">
        <v>0</v>
      </c>
      <c r="E51" s="79">
        <v>0</v>
      </c>
      <c r="F51" s="79">
        <v>0</v>
      </c>
      <c r="G51" s="79">
        <v>0</v>
      </c>
    </row>
    <row r="52" spans="1:7" s="93" customFormat="1">
      <c r="A52" s="15" t="s">
        <v>16</v>
      </c>
      <c r="B52" s="13" t="s">
        <v>60</v>
      </c>
      <c r="C52" s="114">
        <v>36410.11</v>
      </c>
      <c r="D52" s="14">
        <v>0</v>
      </c>
      <c r="E52" s="79">
        <v>0</v>
      </c>
      <c r="F52" s="14">
        <v>0</v>
      </c>
      <c r="G52" s="14">
        <v>0</v>
      </c>
    </row>
    <row r="53" spans="1:7" s="93" customFormat="1">
      <c r="A53" s="82" t="s">
        <v>62</v>
      </c>
      <c r="B53" s="13" t="s">
        <v>63</v>
      </c>
      <c r="C53" s="114">
        <v>36410.11</v>
      </c>
      <c r="D53" s="79">
        <v>0</v>
      </c>
      <c r="E53" s="79">
        <v>0</v>
      </c>
      <c r="F53" s="79">
        <v>0</v>
      </c>
      <c r="G53" s="79">
        <v>0</v>
      </c>
    </row>
    <row r="54" spans="1:7" s="93" customFormat="1">
      <c r="A54" s="15" t="s">
        <v>19</v>
      </c>
      <c r="B54" s="13" t="s">
        <v>70</v>
      </c>
      <c r="C54" s="114">
        <v>15440352.75</v>
      </c>
      <c r="D54" s="14">
        <v>0</v>
      </c>
      <c r="E54" s="79">
        <v>0</v>
      </c>
      <c r="F54" s="14">
        <v>0</v>
      </c>
      <c r="G54" s="14">
        <v>0</v>
      </c>
    </row>
    <row r="55" spans="1:7" s="93" customFormat="1">
      <c r="A55" s="82" t="s">
        <v>73</v>
      </c>
      <c r="B55" s="13" t="s">
        <v>74</v>
      </c>
      <c r="C55" s="114">
        <v>32351.19</v>
      </c>
      <c r="D55" s="79">
        <v>0</v>
      </c>
      <c r="E55" s="79">
        <v>0</v>
      </c>
      <c r="F55" s="79">
        <v>0</v>
      </c>
      <c r="G55" s="79">
        <v>0</v>
      </c>
    </row>
    <row r="56" spans="1:7" s="93" customFormat="1">
      <c r="A56" s="82" t="s">
        <v>75</v>
      </c>
      <c r="B56" s="13" t="s">
        <v>76</v>
      </c>
      <c r="C56" s="114">
        <v>15408001.560000001</v>
      </c>
      <c r="D56" s="14">
        <v>0</v>
      </c>
      <c r="E56" s="14">
        <v>0</v>
      </c>
      <c r="F56" s="14">
        <v>0</v>
      </c>
      <c r="G56" s="14">
        <v>0</v>
      </c>
    </row>
    <row r="57" spans="1:7" s="93" customFormat="1">
      <c r="A57" s="77" t="s">
        <v>148</v>
      </c>
      <c r="B57" s="78" t="s">
        <v>149</v>
      </c>
      <c r="C57" s="113">
        <v>181419.62</v>
      </c>
      <c r="D57" s="79">
        <v>0</v>
      </c>
      <c r="E57" s="79">
        <v>0</v>
      </c>
      <c r="F57" s="79">
        <v>0</v>
      </c>
      <c r="G57" s="79">
        <v>0</v>
      </c>
    </row>
    <row r="58" spans="1:7" s="93" customFormat="1">
      <c r="A58" s="15" t="s">
        <v>19</v>
      </c>
      <c r="B58" s="13" t="s">
        <v>70</v>
      </c>
      <c r="C58" s="114">
        <v>181419.62</v>
      </c>
      <c r="D58" s="14">
        <v>0</v>
      </c>
      <c r="E58" s="79">
        <v>0</v>
      </c>
      <c r="F58" s="14">
        <v>0</v>
      </c>
      <c r="G58" s="14">
        <v>0</v>
      </c>
    </row>
    <row r="59" spans="1:7" s="93" customFormat="1">
      <c r="A59" s="82" t="s">
        <v>73</v>
      </c>
      <c r="B59" s="13" t="s">
        <v>74</v>
      </c>
      <c r="C59" s="114">
        <v>181419.62</v>
      </c>
      <c r="D59" s="79">
        <v>0</v>
      </c>
      <c r="E59" s="79">
        <v>0</v>
      </c>
      <c r="F59" s="79">
        <v>0</v>
      </c>
      <c r="G59" s="79">
        <v>0</v>
      </c>
    </row>
    <row r="60" spans="1:7" s="93" customFormat="1">
      <c r="A60" s="77" t="s">
        <v>150</v>
      </c>
      <c r="B60" s="78" t="s">
        <v>149</v>
      </c>
      <c r="C60" s="113">
        <v>23425.81</v>
      </c>
      <c r="D60" s="14">
        <v>0</v>
      </c>
      <c r="E60" s="79">
        <v>0</v>
      </c>
      <c r="F60" s="14">
        <v>0</v>
      </c>
      <c r="G60" s="14">
        <v>0</v>
      </c>
    </row>
    <row r="61" spans="1:7" s="93" customFormat="1">
      <c r="A61" s="15" t="s">
        <v>16</v>
      </c>
      <c r="B61" s="13" t="s">
        <v>60</v>
      </c>
      <c r="C61" s="114">
        <v>23425.81</v>
      </c>
      <c r="D61" s="79">
        <v>0</v>
      </c>
      <c r="E61" s="79">
        <v>0</v>
      </c>
      <c r="F61" s="79">
        <v>0</v>
      </c>
      <c r="G61" s="79">
        <v>0</v>
      </c>
    </row>
    <row r="62" spans="1:7" s="93" customFormat="1">
      <c r="A62" s="82" t="s">
        <v>62</v>
      </c>
      <c r="B62" s="13" t="s">
        <v>63</v>
      </c>
      <c r="C62" s="114">
        <v>23425.81</v>
      </c>
      <c r="D62" s="14">
        <v>0</v>
      </c>
      <c r="E62" s="79">
        <v>0</v>
      </c>
      <c r="F62" s="14">
        <v>0</v>
      </c>
      <c r="G62" s="14">
        <v>0</v>
      </c>
    </row>
    <row r="63" spans="1:7" s="93" customFormat="1">
      <c r="A63" s="83" t="s">
        <v>56</v>
      </c>
      <c r="B63" s="78" t="s">
        <v>57</v>
      </c>
      <c r="C63" s="116">
        <v>0</v>
      </c>
      <c r="D63" s="79">
        <v>40205579</v>
      </c>
      <c r="E63" s="79">
        <f>+E64+E66</f>
        <v>43161291</v>
      </c>
      <c r="F63" s="79">
        <f t="shared" ref="F63:G63" si="16">+F64+F66</f>
        <v>46374315</v>
      </c>
      <c r="G63" s="79">
        <f t="shared" si="16"/>
        <v>0</v>
      </c>
    </row>
    <row r="64" spans="1:7" s="93" customFormat="1">
      <c r="A64" s="15" t="s">
        <v>16</v>
      </c>
      <c r="B64" s="13" t="s">
        <v>60</v>
      </c>
      <c r="C64" s="117">
        <v>0</v>
      </c>
      <c r="D64" s="81">
        <f>+D65</f>
        <v>55322</v>
      </c>
      <c r="E64" s="81">
        <f t="shared" ref="E64:G64" si="17">+E65</f>
        <v>25020</v>
      </c>
      <c r="F64" s="81">
        <f t="shared" si="17"/>
        <v>11078</v>
      </c>
      <c r="G64" s="81">
        <f t="shared" si="17"/>
        <v>0</v>
      </c>
    </row>
    <row r="65" spans="1:7" s="93" customFormat="1">
      <c r="A65" s="82" t="s">
        <v>62</v>
      </c>
      <c r="B65" s="13" t="s">
        <v>63</v>
      </c>
      <c r="C65" s="117">
        <v>0</v>
      </c>
      <c r="D65" s="81">
        <v>55322</v>
      </c>
      <c r="E65" s="81">
        <v>25020</v>
      </c>
      <c r="F65" s="81">
        <v>11078</v>
      </c>
      <c r="G65" s="81">
        <v>0</v>
      </c>
    </row>
    <row r="66" spans="1:7" s="93" customFormat="1">
      <c r="A66" s="15" t="s">
        <v>19</v>
      </c>
      <c r="B66" s="13" t="s">
        <v>70</v>
      </c>
      <c r="C66" s="117">
        <v>0</v>
      </c>
      <c r="D66" s="14">
        <f>+D67</f>
        <v>40150257</v>
      </c>
      <c r="E66" s="14">
        <f t="shared" ref="E66:G66" si="18">+E67</f>
        <v>43136271</v>
      </c>
      <c r="F66" s="14">
        <f t="shared" si="18"/>
        <v>46363237</v>
      </c>
      <c r="G66" s="14">
        <f t="shared" si="18"/>
        <v>0</v>
      </c>
    </row>
    <row r="67" spans="1:7" s="93" customFormat="1">
      <c r="A67" s="82" t="s">
        <v>75</v>
      </c>
      <c r="B67" s="13" t="s">
        <v>76</v>
      </c>
      <c r="C67" s="117">
        <v>0</v>
      </c>
      <c r="D67" s="14">
        <v>40150257</v>
      </c>
      <c r="E67" s="14">
        <v>43136271</v>
      </c>
      <c r="F67" s="14">
        <v>46363237</v>
      </c>
      <c r="G67" s="81">
        <v>0</v>
      </c>
    </row>
    <row r="68" spans="1:7" s="93" customFormat="1">
      <c r="A68" s="75" t="s">
        <v>92</v>
      </c>
      <c r="B68" s="76" t="s">
        <v>93</v>
      </c>
      <c r="C68" s="111">
        <f>+C69+C107+C111+C122+C129+C117</f>
        <v>516599649.64999998</v>
      </c>
      <c r="D68" s="48">
        <f t="shared" ref="D68" si="19">+D69+D107+D111+D122+D129+D117</f>
        <v>528152669</v>
      </c>
      <c r="E68" s="48">
        <f>+E69+E107+E111+E122+E129+E117+E135+E145</f>
        <v>556339279</v>
      </c>
      <c r="F68" s="48">
        <f t="shared" ref="F68:G68" si="20">+F69+F107+F111+F122+F129+F117+F135+F145</f>
        <v>597936969</v>
      </c>
      <c r="G68" s="48">
        <f t="shared" si="20"/>
        <v>639799826</v>
      </c>
    </row>
    <row r="69" spans="1:7" s="93" customFormat="1" ht="21" customHeight="1">
      <c r="A69" s="84" t="s">
        <v>94</v>
      </c>
      <c r="B69" s="85" t="s">
        <v>95</v>
      </c>
      <c r="C69" s="112">
        <f>+C70+C74+C85+C92+C96+C100+C104</f>
        <v>516384203.76999998</v>
      </c>
      <c r="D69" s="86">
        <f>+D70+D74+D85+D92+D96+D100+D104</f>
        <v>527570345</v>
      </c>
      <c r="E69" s="86">
        <f>+E70+E74+E85+E92+E96+E100+E104</f>
        <v>555134886</v>
      </c>
      <c r="F69" s="86">
        <f t="shared" ref="F69:G69" si="21">+F70+F74+F85+F92+F96+F100+F104</f>
        <v>596978454</v>
      </c>
      <c r="G69" s="86">
        <f t="shared" si="21"/>
        <v>639066645</v>
      </c>
    </row>
    <row r="70" spans="1:7" s="93" customFormat="1">
      <c r="A70" s="77" t="s">
        <v>15</v>
      </c>
      <c r="B70" s="78" t="s">
        <v>14</v>
      </c>
      <c r="C70" s="113">
        <v>35630863.43</v>
      </c>
      <c r="D70" s="79">
        <f>+D71</f>
        <v>2657374</v>
      </c>
      <c r="E70" s="79">
        <v>2038301</v>
      </c>
      <c r="F70" s="79">
        <v>2705381</v>
      </c>
      <c r="G70" s="79">
        <v>2705381</v>
      </c>
    </row>
    <row r="71" spans="1:7" s="93" customFormat="1">
      <c r="A71" s="15" t="s">
        <v>16</v>
      </c>
      <c r="B71" s="13" t="s">
        <v>60</v>
      </c>
      <c r="C71" s="113">
        <v>35630863.43</v>
      </c>
      <c r="D71" s="14">
        <f>+D72+D73</f>
        <v>2657374</v>
      </c>
      <c r="E71" s="79">
        <v>2038301</v>
      </c>
      <c r="F71" s="79">
        <v>2705381</v>
      </c>
      <c r="G71" s="79">
        <v>2705381</v>
      </c>
    </row>
    <row r="72" spans="1:7" s="93" customFormat="1">
      <c r="A72" s="82" t="s">
        <v>18</v>
      </c>
      <c r="B72" s="13" t="s">
        <v>61</v>
      </c>
      <c r="C72" s="115">
        <v>20727.43</v>
      </c>
      <c r="D72" s="81">
        <v>3684</v>
      </c>
      <c r="E72" s="81">
        <v>0</v>
      </c>
      <c r="F72" s="81">
        <v>0</v>
      </c>
      <c r="G72" s="81">
        <v>0</v>
      </c>
    </row>
    <row r="73" spans="1:7" s="93" customFormat="1">
      <c r="A73" s="82">
        <v>32</v>
      </c>
      <c r="B73" s="13" t="s">
        <v>63</v>
      </c>
      <c r="C73" s="115">
        <v>35610136</v>
      </c>
      <c r="D73" s="81">
        <v>2653690</v>
      </c>
      <c r="E73" s="79">
        <v>2038301</v>
      </c>
      <c r="F73" s="79">
        <v>2705381</v>
      </c>
      <c r="G73" s="79">
        <v>2705381</v>
      </c>
    </row>
    <row r="74" spans="1:7" s="93" customFormat="1">
      <c r="A74" s="77" t="s">
        <v>18</v>
      </c>
      <c r="B74" s="78" t="s">
        <v>17</v>
      </c>
      <c r="C74" s="113">
        <v>5570943.6900000004</v>
      </c>
      <c r="D74" s="79">
        <f>+D75+D81+D83</f>
        <v>5310845</v>
      </c>
      <c r="E74" s="79">
        <f t="shared" ref="E74:F74" si="22">+E75+E81+E83</f>
        <v>4692715</v>
      </c>
      <c r="F74" s="79">
        <f t="shared" si="22"/>
        <v>4692715</v>
      </c>
      <c r="G74" s="79">
        <f>+G75+G81+G83</f>
        <v>4572715</v>
      </c>
    </row>
    <row r="75" spans="1:7" s="93" customFormat="1">
      <c r="A75" s="15" t="s">
        <v>16</v>
      </c>
      <c r="B75" s="13" t="s">
        <v>60</v>
      </c>
      <c r="C75" s="114">
        <v>5336538.2300000004</v>
      </c>
      <c r="D75" s="14">
        <f>+D76+D77+D78+D79+D80</f>
        <v>5001895</v>
      </c>
      <c r="E75" s="14">
        <f t="shared" ref="E75:G75" si="23">+E76+E77+E78+E79+E80</f>
        <v>4410065</v>
      </c>
      <c r="F75" s="14">
        <f t="shared" si="23"/>
        <v>4410065</v>
      </c>
      <c r="G75" s="14">
        <f t="shared" si="23"/>
        <v>4410065</v>
      </c>
    </row>
    <row r="76" spans="1:7" s="93" customFormat="1">
      <c r="A76" s="82" t="s">
        <v>18</v>
      </c>
      <c r="B76" s="13" t="s">
        <v>61</v>
      </c>
      <c r="C76" s="114">
        <v>0</v>
      </c>
      <c r="D76" s="81">
        <v>2560000</v>
      </c>
      <c r="E76" s="81">
        <v>2620000</v>
      </c>
      <c r="F76" s="81">
        <v>2620000</v>
      </c>
      <c r="G76" s="81">
        <v>2620000</v>
      </c>
    </row>
    <row r="77" spans="1:7" s="93" customFormat="1">
      <c r="A77" s="82">
        <v>32</v>
      </c>
      <c r="B77" s="13" t="s">
        <v>63</v>
      </c>
      <c r="C77" s="114">
        <v>5128118.83</v>
      </c>
      <c r="D77" s="81">
        <v>1858970</v>
      </c>
      <c r="E77" s="81">
        <v>1340265</v>
      </c>
      <c r="F77" s="81">
        <v>1340265</v>
      </c>
      <c r="G77" s="81">
        <v>1340265</v>
      </c>
    </row>
    <row r="78" spans="1:7" s="93" customFormat="1">
      <c r="A78" s="82" t="s">
        <v>64</v>
      </c>
      <c r="B78" s="13" t="s">
        <v>65</v>
      </c>
      <c r="C78" s="114">
        <v>32246.61</v>
      </c>
      <c r="D78" s="81">
        <v>233925</v>
      </c>
      <c r="E78" s="81">
        <v>99800</v>
      </c>
      <c r="F78" s="81">
        <v>99800</v>
      </c>
      <c r="G78" s="81">
        <v>99800</v>
      </c>
    </row>
    <row r="79" spans="1:7" s="93" customFormat="1">
      <c r="A79" s="82" t="s">
        <v>66</v>
      </c>
      <c r="B79" s="13" t="s">
        <v>67</v>
      </c>
      <c r="C79" s="114">
        <v>128727.49</v>
      </c>
      <c r="D79" s="81">
        <v>100000</v>
      </c>
      <c r="E79" s="81">
        <v>200000</v>
      </c>
      <c r="F79" s="81">
        <v>200000</v>
      </c>
      <c r="G79" s="81">
        <v>200000</v>
      </c>
    </row>
    <row r="80" spans="1:7" s="93" customFormat="1">
      <c r="A80" s="82" t="s">
        <v>68</v>
      </c>
      <c r="B80" s="13" t="s">
        <v>69</v>
      </c>
      <c r="C80" s="114">
        <v>47445.3</v>
      </c>
      <c r="D80" s="81">
        <v>249000</v>
      </c>
      <c r="E80" s="81">
        <v>150000</v>
      </c>
      <c r="F80" s="81">
        <v>150000</v>
      </c>
      <c r="G80" s="81">
        <v>150000</v>
      </c>
    </row>
    <row r="81" spans="1:7" s="93" customFormat="1">
      <c r="A81" s="15" t="s">
        <v>19</v>
      </c>
      <c r="B81" s="13" t="s">
        <v>70</v>
      </c>
      <c r="C81" s="114">
        <v>2367.06</v>
      </c>
      <c r="D81" s="14">
        <f>+D82</f>
        <v>68950</v>
      </c>
      <c r="E81" s="81">
        <v>42650</v>
      </c>
      <c r="F81" s="81">
        <v>42650</v>
      </c>
      <c r="G81" s="81">
        <v>42650</v>
      </c>
    </row>
    <row r="82" spans="1:7" s="93" customFormat="1">
      <c r="A82" s="82" t="s">
        <v>73</v>
      </c>
      <c r="B82" s="13" t="s">
        <v>74</v>
      </c>
      <c r="C82" s="115">
        <v>2367.06</v>
      </c>
      <c r="D82" s="81">
        <v>68950</v>
      </c>
      <c r="E82" s="81">
        <v>42650</v>
      </c>
      <c r="F82" s="81">
        <v>42650</v>
      </c>
      <c r="G82" s="81">
        <v>42650</v>
      </c>
    </row>
    <row r="83" spans="1:7" s="93" customFormat="1">
      <c r="A83" s="15" t="s">
        <v>23</v>
      </c>
      <c r="B83" s="13" t="s">
        <v>53</v>
      </c>
      <c r="C83" s="114">
        <v>232038.39999999999</v>
      </c>
      <c r="D83" s="14">
        <f>+D84</f>
        <v>240000</v>
      </c>
      <c r="E83" s="14">
        <f t="shared" ref="E83:G83" si="24">+E84</f>
        <v>240000</v>
      </c>
      <c r="F83" s="14">
        <f t="shared" si="24"/>
        <v>240000</v>
      </c>
      <c r="G83" s="14">
        <f t="shared" si="24"/>
        <v>120000</v>
      </c>
    </row>
    <row r="84" spans="1:7" s="93" customFormat="1">
      <c r="A84" s="82" t="s">
        <v>96</v>
      </c>
      <c r="B84" s="13" t="s">
        <v>54</v>
      </c>
      <c r="C84" s="114">
        <v>232038.39999999999</v>
      </c>
      <c r="D84" s="14">
        <v>240000</v>
      </c>
      <c r="E84" s="81">
        <v>240000</v>
      </c>
      <c r="F84" s="81">
        <v>240000</v>
      </c>
      <c r="G84" s="81">
        <v>120000</v>
      </c>
    </row>
    <row r="85" spans="1:7" s="93" customFormat="1">
      <c r="A85" s="77" t="s">
        <v>21</v>
      </c>
      <c r="B85" s="78" t="s">
        <v>22</v>
      </c>
      <c r="C85" s="114">
        <v>442923625.29000002</v>
      </c>
      <c r="D85" s="79">
        <f>+D86</f>
        <v>505733412</v>
      </c>
      <c r="E85" s="79">
        <f t="shared" ref="E85:G85" si="25">+E86</f>
        <v>547442270</v>
      </c>
      <c r="F85" s="79">
        <f t="shared" si="25"/>
        <v>588640358</v>
      </c>
      <c r="G85" s="79">
        <f t="shared" si="25"/>
        <v>630848549</v>
      </c>
    </row>
    <row r="86" spans="1:7" s="93" customFormat="1">
      <c r="A86" s="15" t="s">
        <v>16</v>
      </c>
      <c r="B86" s="13" t="s">
        <v>60</v>
      </c>
      <c r="C86" s="114">
        <v>442923625.29000002</v>
      </c>
      <c r="D86" s="14">
        <f>+D87+D88+D89+D90+D91</f>
        <v>505733412</v>
      </c>
      <c r="E86" s="14">
        <f t="shared" ref="E86:G86" si="26">+E87+E88+E89+E90+E91</f>
        <v>547442270</v>
      </c>
      <c r="F86" s="14">
        <f t="shared" si="26"/>
        <v>588640358</v>
      </c>
      <c r="G86" s="14">
        <f t="shared" si="26"/>
        <v>630848549</v>
      </c>
    </row>
    <row r="87" spans="1:7" s="93" customFormat="1">
      <c r="A87" s="82" t="s">
        <v>18</v>
      </c>
      <c r="B87" s="13" t="s">
        <v>61</v>
      </c>
      <c r="C87" s="115">
        <v>174776176.87</v>
      </c>
      <c r="D87" s="81">
        <v>242230585</v>
      </c>
      <c r="E87" s="81">
        <v>244261810</v>
      </c>
      <c r="F87" s="81">
        <v>246284840</v>
      </c>
      <c r="G87" s="81">
        <v>246284840</v>
      </c>
    </row>
    <row r="88" spans="1:7" s="93" customFormat="1">
      <c r="A88" s="82" t="s">
        <v>62</v>
      </c>
      <c r="B88" s="13" t="s">
        <v>63</v>
      </c>
      <c r="C88" s="115">
        <v>267482222.09999999</v>
      </c>
      <c r="D88" s="81">
        <v>262533227</v>
      </c>
      <c r="E88" s="81">
        <v>302619460</v>
      </c>
      <c r="F88" s="81">
        <v>341794518</v>
      </c>
      <c r="G88" s="81">
        <v>384002709</v>
      </c>
    </row>
    <row r="89" spans="1:7" s="93" customFormat="1">
      <c r="A89" s="82" t="s">
        <v>64</v>
      </c>
      <c r="B89" s="13" t="s">
        <v>65</v>
      </c>
      <c r="C89" s="115">
        <v>649624.82999999996</v>
      </c>
      <c r="D89" s="81">
        <v>901330</v>
      </c>
      <c r="E89" s="81">
        <v>501000</v>
      </c>
      <c r="F89" s="81">
        <v>501000</v>
      </c>
      <c r="G89" s="81">
        <v>501000</v>
      </c>
    </row>
    <row r="90" spans="1:7" s="93" customFormat="1">
      <c r="A90" s="82" t="s">
        <v>66</v>
      </c>
      <c r="B90" s="13" t="s">
        <v>67</v>
      </c>
      <c r="C90" s="115">
        <v>13272.28</v>
      </c>
      <c r="D90" s="81">
        <v>55000</v>
      </c>
      <c r="E90" s="81">
        <v>55000</v>
      </c>
      <c r="F90" s="81">
        <v>55000</v>
      </c>
      <c r="G90" s="81">
        <v>55000</v>
      </c>
    </row>
    <row r="91" spans="1:7" s="93" customFormat="1">
      <c r="A91" s="82" t="s">
        <v>68</v>
      </c>
      <c r="B91" s="13" t="s">
        <v>69</v>
      </c>
      <c r="C91" s="115">
        <v>2329.21</v>
      </c>
      <c r="D91" s="81">
        <v>13270</v>
      </c>
      <c r="E91" s="81">
        <v>5000</v>
      </c>
      <c r="F91" s="81">
        <v>5000</v>
      </c>
      <c r="G91" s="81">
        <v>5000</v>
      </c>
    </row>
    <row r="92" spans="1:7" s="93" customFormat="1">
      <c r="A92" s="77">
        <v>51</v>
      </c>
      <c r="B92" s="78" t="s">
        <v>26</v>
      </c>
      <c r="C92" s="113">
        <v>0</v>
      </c>
      <c r="D92" s="79">
        <f>+D93</f>
        <v>23200</v>
      </c>
      <c r="E92" s="79">
        <f t="shared" ref="E92:G92" si="27">+E93</f>
        <v>21600</v>
      </c>
      <c r="F92" s="79">
        <f t="shared" si="27"/>
        <v>0</v>
      </c>
      <c r="G92" s="79">
        <f t="shared" si="27"/>
        <v>0</v>
      </c>
    </row>
    <row r="93" spans="1:7" s="93" customFormat="1">
      <c r="A93" s="15" t="s">
        <v>16</v>
      </c>
      <c r="B93" s="13" t="s">
        <v>60</v>
      </c>
      <c r="C93" s="113">
        <v>0</v>
      </c>
      <c r="D93" s="14">
        <f>+D94+D95</f>
        <v>23200</v>
      </c>
      <c r="E93" s="14">
        <f t="shared" ref="E93:G93" si="28">+E94+E95</f>
        <v>21600</v>
      </c>
      <c r="F93" s="14">
        <f t="shared" si="28"/>
        <v>0</v>
      </c>
      <c r="G93" s="14">
        <f t="shared" si="28"/>
        <v>0</v>
      </c>
    </row>
    <row r="94" spans="1:7" s="93" customFormat="1">
      <c r="A94" s="82" t="s">
        <v>18</v>
      </c>
      <c r="B94" s="13" t="s">
        <v>61</v>
      </c>
      <c r="C94" s="113">
        <v>0</v>
      </c>
      <c r="D94" s="81">
        <v>14000</v>
      </c>
      <c r="E94" s="81">
        <v>14000</v>
      </c>
      <c r="F94" s="79">
        <v>0</v>
      </c>
      <c r="G94" s="79">
        <v>0</v>
      </c>
    </row>
    <row r="95" spans="1:7" s="93" customFormat="1">
      <c r="A95" s="82" t="s">
        <v>62</v>
      </c>
      <c r="B95" s="13" t="s">
        <v>63</v>
      </c>
      <c r="C95" s="113">
        <v>0</v>
      </c>
      <c r="D95" s="81">
        <v>9200</v>
      </c>
      <c r="E95" s="81">
        <v>7600</v>
      </c>
      <c r="F95" s="79">
        <v>0</v>
      </c>
      <c r="G95" s="79">
        <v>0</v>
      </c>
    </row>
    <row r="96" spans="1:7" s="93" customFormat="1">
      <c r="A96" s="77">
        <v>52</v>
      </c>
      <c r="B96" s="78" t="s">
        <v>28</v>
      </c>
      <c r="C96" s="113">
        <v>32144147.079999998</v>
      </c>
      <c r="D96" s="79">
        <f>+D97</f>
        <v>13665859</v>
      </c>
      <c r="E96" s="79">
        <f t="shared" ref="E96:G96" si="29">+E97</f>
        <v>793000</v>
      </c>
      <c r="F96" s="79">
        <f t="shared" si="29"/>
        <v>793000</v>
      </c>
      <c r="G96" s="79">
        <f t="shared" si="29"/>
        <v>793000</v>
      </c>
    </row>
    <row r="97" spans="1:9" s="93" customFormat="1">
      <c r="A97" s="15" t="s">
        <v>16</v>
      </c>
      <c r="B97" s="13" t="s">
        <v>60</v>
      </c>
      <c r="C97" s="114">
        <v>32144147.079999998</v>
      </c>
      <c r="D97" s="14">
        <f>+D98+D99</f>
        <v>13665859</v>
      </c>
      <c r="E97" s="14">
        <f t="shared" ref="E97:G97" si="30">+E98+E99</f>
        <v>793000</v>
      </c>
      <c r="F97" s="14">
        <f t="shared" si="30"/>
        <v>793000</v>
      </c>
      <c r="G97" s="14">
        <f t="shared" si="30"/>
        <v>793000</v>
      </c>
    </row>
    <row r="98" spans="1:9" s="93" customFormat="1">
      <c r="A98" s="82" t="s">
        <v>18</v>
      </c>
      <c r="B98" s="13" t="s">
        <v>61</v>
      </c>
      <c r="C98" s="115">
        <v>1444258.33</v>
      </c>
      <c r="D98" s="81">
        <v>1593000</v>
      </c>
      <c r="E98" s="81">
        <v>760000</v>
      </c>
      <c r="F98" s="81">
        <v>760000</v>
      </c>
      <c r="G98" s="81">
        <v>760000</v>
      </c>
    </row>
    <row r="99" spans="1:9" s="93" customFormat="1">
      <c r="A99" s="82" t="s">
        <v>62</v>
      </c>
      <c r="B99" s="13" t="s">
        <v>63</v>
      </c>
      <c r="C99" s="115">
        <v>30699888.75</v>
      </c>
      <c r="D99" s="81">
        <v>12072859</v>
      </c>
      <c r="E99" s="81">
        <v>33000</v>
      </c>
      <c r="F99" s="81">
        <v>33000</v>
      </c>
      <c r="G99" s="81">
        <v>33000</v>
      </c>
    </row>
    <row r="100" spans="1:9" s="93" customFormat="1">
      <c r="A100" s="77" t="s">
        <v>33</v>
      </c>
      <c r="B100" s="78" t="s">
        <v>32</v>
      </c>
      <c r="C100" s="113">
        <v>114624.28</v>
      </c>
      <c r="D100" s="79">
        <f>+D101</f>
        <v>175675</v>
      </c>
      <c r="E100" s="79">
        <f t="shared" ref="E100:G100" si="31">+E101</f>
        <v>145000</v>
      </c>
      <c r="F100" s="79">
        <f t="shared" si="31"/>
        <v>145000</v>
      </c>
      <c r="G100" s="79">
        <f t="shared" si="31"/>
        <v>145000</v>
      </c>
    </row>
    <row r="101" spans="1:9" s="93" customFormat="1">
      <c r="A101" s="15" t="s">
        <v>16</v>
      </c>
      <c r="B101" s="13" t="s">
        <v>60</v>
      </c>
      <c r="C101" s="114">
        <v>114624.28</v>
      </c>
      <c r="D101" s="14">
        <f>+D102+D103</f>
        <v>175675</v>
      </c>
      <c r="E101" s="14">
        <f t="shared" ref="E101:G101" si="32">+E102+E103</f>
        <v>145000</v>
      </c>
      <c r="F101" s="14">
        <f t="shared" si="32"/>
        <v>145000</v>
      </c>
      <c r="G101" s="14">
        <f t="shared" si="32"/>
        <v>145000</v>
      </c>
    </row>
    <row r="102" spans="1:9" s="93" customFormat="1">
      <c r="A102" s="82" t="s">
        <v>62</v>
      </c>
      <c r="B102" s="13" t="s">
        <v>63</v>
      </c>
      <c r="C102" s="115">
        <v>98426.87</v>
      </c>
      <c r="D102" s="81">
        <v>149130</v>
      </c>
      <c r="E102" s="81">
        <v>120000</v>
      </c>
      <c r="F102" s="81">
        <v>120000</v>
      </c>
      <c r="G102" s="81">
        <v>120000</v>
      </c>
    </row>
    <row r="103" spans="1:9" s="93" customFormat="1">
      <c r="A103" s="82" t="s">
        <v>66</v>
      </c>
      <c r="B103" s="13" t="s">
        <v>67</v>
      </c>
      <c r="C103" s="115">
        <v>16197.41</v>
      </c>
      <c r="D103" s="81">
        <v>26545</v>
      </c>
      <c r="E103" s="81">
        <v>25000</v>
      </c>
      <c r="F103" s="81">
        <v>25000</v>
      </c>
      <c r="G103" s="81">
        <v>25000</v>
      </c>
    </row>
    <row r="104" spans="1:9" s="93" customFormat="1">
      <c r="A104" s="77" t="s">
        <v>36</v>
      </c>
      <c r="B104" s="78" t="s">
        <v>35</v>
      </c>
      <c r="C104" s="113">
        <v>0</v>
      </c>
      <c r="D104" s="79">
        <v>3980</v>
      </c>
      <c r="E104" s="79">
        <f>+E105</f>
        <v>2000</v>
      </c>
      <c r="F104" s="79">
        <f t="shared" ref="F104:G105" si="33">+F105</f>
        <v>2000</v>
      </c>
      <c r="G104" s="79">
        <f t="shared" si="33"/>
        <v>2000</v>
      </c>
    </row>
    <row r="105" spans="1:9" s="93" customFormat="1">
      <c r="A105" s="15" t="s">
        <v>16</v>
      </c>
      <c r="B105" s="13" t="s">
        <v>60</v>
      </c>
      <c r="C105" s="113">
        <v>0</v>
      </c>
      <c r="D105" s="14">
        <v>3980</v>
      </c>
      <c r="E105" s="14">
        <f>+E106</f>
        <v>2000</v>
      </c>
      <c r="F105" s="14">
        <f t="shared" si="33"/>
        <v>2000</v>
      </c>
      <c r="G105" s="14">
        <f t="shared" si="33"/>
        <v>2000</v>
      </c>
      <c r="I105" s="90"/>
    </row>
    <row r="106" spans="1:9" s="93" customFormat="1">
      <c r="A106" s="82" t="s">
        <v>62</v>
      </c>
      <c r="B106" s="13" t="s">
        <v>63</v>
      </c>
      <c r="C106" s="113">
        <v>0</v>
      </c>
      <c r="D106" s="14">
        <v>3980</v>
      </c>
      <c r="E106" s="81">
        <v>2000</v>
      </c>
      <c r="F106" s="81">
        <v>2000</v>
      </c>
      <c r="G106" s="81">
        <v>2000</v>
      </c>
    </row>
    <row r="107" spans="1:9" s="93" customFormat="1" ht="21" customHeight="1">
      <c r="A107" s="84" t="s">
        <v>97</v>
      </c>
      <c r="B107" s="85" t="s">
        <v>98</v>
      </c>
      <c r="C107" s="112">
        <v>198856.39</v>
      </c>
      <c r="D107" s="86">
        <f>+D108</f>
        <v>276934</v>
      </c>
      <c r="E107" s="86">
        <f t="shared" ref="E107:G107" si="34">+E108</f>
        <v>700000</v>
      </c>
      <c r="F107" s="86">
        <f t="shared" si="34"/>
        <v>700000</v>
      </c>
      <c r="G107" s="86">
        <f t="shared" si="34"/>
        <v>700000</v>
      </c>
    </row>
    <row r="108" spans="1:9" s="93" customFormat="1">
      <c r="A108" s="77" t="s">
        <v>15</v>
      </c>
      <c r="B108" s="78" t="s">
        <v>14</v>
      </c>
      <c r="C108" s="113">
        <v>198856.39</v>
      </c>
      <c r="D108" s="79">
        <f>+D109</f>
        <v>276934</v>
      </c>
      <c r="E108" s="79">
        <f t="shared" ref="E108:G109" si="35">+E109</f>
        <v>700000</v>
      </c>
      <c r="F108" s="79">
        <f t="shared" si="35"/>
        <v>700000</v>
      </c>
      <c r="G108" s="79">
        <f t="shared" si="35"/>
        <v>700000</v>
      </c>
    </row>
    <row r="109" spans="1:9" s="93" customFormat="1">
      <c r="A109" s="15" t="s">
        <v>16</v>
      </c>
      <c r="B109" s="13" t="s">
        <v>60</v>
      </c>
      <c r="C109" s="113">
        <v>198856.39</v>
      </c>
      <c r="D109" s="79">
        <f>+D110</f>
        <v>276934</v>
      </c>
      <c r="E109" s="79">
        <f t="shared" si="35"/>
        <v>700000</v>
      </c>
      <c r="F109" s="79">
        <f t="shared" si="35"/>
        <v>700000</v>
      </c>
      <c r="G109" s="79">
        <f t="shared" si="35"/>
        <v>700000</v>
      </c>
    </row>
    <row r="110" spans="1:9" s="93" customFormat="1">
      <c r="A110" s="82" t="s">
        <v>62</v>
      </c>
      <c r="B110" s="13" t="s">
        <v>63</v>
      </c>
      <c r="C110" s="113">
        <v>198856.39</v>
      </c>
      <c r="D110" s="79">
        <v>276934</v>
      </c>
      <c r="E110" s="81">
        <v>700000</v>
      </c>
      <c r="F110" s="81">
        <v>700000</v>
      </c>
      <c r="G110" s="81">
        <v>700000</v>
      </c>
    </row>
    <row r="111" spans="1:9" s="93" customFormat="1" ht="28.5">
      <c r="A111" s="84" t="s">
        <v>99</v>
      </c>
      <c r="B111" s="87" t="s">
        <v>100</v>
      </c>
      <c r="C111" s="112">
        <v>14541.49</v>
      </c>
      <c r="D111" s="86">
        <f>+D112</f>
        <v>33181</v>
      </c>
      <c r="E111" s="86">
        <f t="shared" ref="E111:G111" si="36">+E112</f>
        <v>33181</v>
      </c>
      <c r="F111" s="86">
        <f t="shared" si="36"/>
        <v>33181</v>
      </c>
      <c r="G111" s="86">
        <f t="shared" si="36"/>
        <v>33181</v>
      </c>
    </row>
    <row r="112" spans="1:9" s="93" customFormat="1">
      <c r="A112" s="77" t="s">
        <v>15</v>
      </c>
      <c r="B112" s="78" t="s">
        <v>14</v>
      </c>
      <c r="C112" s="113">
        <v>14541.49</v>
      </c>
      <c r="D112" s="79">
        <f>+D113+D115</f>
        <v>33181</v>
      </c>
      <c r="E112" s="79">
        <f t="shared" ref="E112:G112" si="37">+E113+E115</f>
        <v>33181</v>
      </c>
      <c r="F112" s="79">
        <f t="shared" si="37"/>
        <v>33181</v>
      </c>
      <c r="G112" s="79">
        <f t="shared" si="37"/>
        <v>33181</v>
      </c>
    </row>
    <row r="113" spans="1:9" s="93" customFormat="1">
      <c r="A113" s="15" t="s">
        <v>16</v>
      </c>
      <c r="B113" s="13" t="s">
        <v>60</v>
      </c>
      <c r="C113" s="114">
        <v>11673.24</v>
      </c>
      <c r="D113" s="14">
        <f>+D114</f>
        <v>13181</v>
      </c>
      <c r="E113" s="14">
        <f t="shared" ref="E113:G113" si="38">+E114</f>
        <v>13181</v>
      </c>
      <c r="F113" s="14">
        <f t="shared" si="38"/>
        <v>23181</v>
      </c>
      <c r="G113" s="14">
        <f t="shared" si="38"/>
        <v>23181</v>
      </c>
    </row>
    <row r="114" spans="1:9" s="93" customFormat="1">
      <c r="A114" s="82" t="s">
        <v>62</v>
      </c>
      <c r="B114" s="13" t="s">
        <v>63</v>
      </c>
      <c r="C114" s="114">
        <v>11673.24</v>
      </c>
      <c r="D114" s="14">
        <v>13181</v>
      </c>
      <c r="E114" s="81">
        <v>13181</v>
      </c>
      <c r="F114" s="81">
        <v>23181</v>
      </c>
      <c r="G114" s="81">
        <v>23181</v>
      </c>
      <c r="I114" s="90"/>
    </row>
    <row r="115" spans="1:9" s="93" customFormat="1">
      <c r="A115" s="15" t="s">
        <v>19</v>
      </c>
      <c r="B115" s="13" t="s">
        <v>70</v>
      </c>
      <c r="C115" s="114">
        <v>2868.25</v>
      </c>
      <c r="D115" s="14">
        <f>+D116</f>
        <v>20000</v>
      </c>
      <c r="E115" s="14">
        <f t="shared" ref="E115:G115" si="39">+E116</f>
        <v>20000</v>
      </c>
      <c r="F115" s="14">
        <f t="shared" si="39"/>
        <v>10000</v>
      </c>
      <c r="G115" s="14">
        <f t="shared" si="39"/>
        <v>10000</v>
      </c>
    </row>
    <row r="116" spans="1:9" s="93" customFormat="1">
      <c r="A116" s="82" t="s">
        <v>73</v>
      </c>
      <c r="B116" s="13" t="s">
        <v>74</v>
      </c>
      <c r="C116" s="114">
        <v>2868.25</v>
      </c>
      <c r="D116" s="14">
        <v>20000</v>
      </c>
      <c r="E116" s="81">
        <v>20000</v>
      </c>
      <c r="F116" s="81">
        <v>10000</v>
      </c>
      <c r="G116" s="81">
        <v>10000</v>
      </c>
    </row>
    <row r="117" spans="1:9" s="93" customFormat="1" ht="21" customHeight="1">
      <c r="A117" s="84" t="s">
        <v>101</v>
      </c>
      <c r="B117" s="85" t="s">
        <v>102</v>
      </c>
      <c r="C117" s="112"/>
      <c r="D117" s="86">
        <f>+D118</f>
        <v>146000</v>
      </c>
      <c r="E117" s="86">
        <f t="shared" ref="E117:G117" si="40">+E118</f>
        <v>0</v>
      </c>
      <c r="F117" s="86">
        <f t="shared" si="40"/>
        <v>0</v>
      </c>
      <c r="G117" s="86">
        <f t="shared" si="40"/>
        <v>0</v>
      </c>
    </row>
    <row r="118" spans="1:9" s="93" customFormat="1">
      <c r="A118" s="77" t="s">
        <v>25</v>
      </c>
      <c r="B118" s="78" t="s">
        <v>26</v>
      </c>
      <c r="C118" s="113"/>
      <c r="D118" s="79">
        <f>+D119</f>
        <v>146000</v>
      </c>
      <c r="E118" s="79">
        <f t="shared" ref="E118:G118" si="41">+E119</f>
        <v>0</v>
      </c>
      <c r="F118" s="79">
        <f t="shared" si="41"/>
        <v>0</v>
      </c>
      <c r="G118" s="79">
        <f t="shared" si="41"/>
        <v>0</v>
      </c>
    </row>
    <row r="119" spans="1:9" s="93" customFormat="1">
      <c r="A119" s="15" t="s">
        <v>16</v>
      </c>
      <c r="B119" s="13" t="s">
        <v>60</v>
      </c>
      <c r="C119" s="114"/>
      <c r="D119" s="14">
        <f>+D120+D121</f>
        <v>146000</v>
      </c>
      <c r="E119" s="14">
        <f t="shared" ref="E119:G119" si="42">+E120+E121</f>
        <v>0</v>
      </c>
      <c r="F119" s="14">
        <f t="shared" si="42"/>
        <v>0</v>
      </c>
      <c r="G119" s="14">
        <f t="shared" si="42"/>
        <v>0</v>
      </c>
    </row>
    <row r="120" spans="1:9" s="93" customFormat="1">
      <c r="A120" s="82" t="s">
        <v>18</v>
      </c>
      <c r="B120" s="13" t="s">
        <v>61</v>
      </c>
      <c r="C120" s="114"/>
      <c r="D120" s="14">
        <v>80000</v>
      </c>
      <c r="E120" s="14">
        <v>0</v>
      </c>
      <c r="F120" s="14">
        <v>0</v>
      </c>
      <c r="G120" s="14">
        <v>0</v>
      </c>
    </row>
    <row r="121" spans="1:9" s="93" customFormat="1">
      <c r="A121" s="82" t="s">
        <v>62</v>
      </c>
      <c r="B121" s="13" t="s">
        <v>63</v>
      </c>
      <c r="C121" s="114"/>
      <c r="D121" s="14">
        <v>66000</v>
      </c>
      <c r="E121" s="81">
        <v>0</v>
      </c>
      <c r="F121" s="81">
        <v>0</v>
      </c>
      <c r="G121" s="81">
        <v>0</v>
      </c>
    </row>
    <row r="122" spans="1:9" s="93" customFormat="1" ht="28.5">
      <c r="A122" s="84" t="s">
        <v>103</v>
      </c>
      <c r="B122" s="87" t="s">
        <v>104</v>
      </c>
      <c r="C122" s="112">
        <f>+C123</f>
        <v>2048</v>
      </c>
      <c r="D122" s="86">
        <f>+D123</f>
        <v>86000</v>
      </c>
      <c r="E122" s="86">
        <f t="shared" ref="E122:G122" si="43">+E123</f>
        <v>0</v>
      </c>
      <c r="F122" s="86">
        <f t="shared" si="43"/>
        <v>0</v>
      </c>
      <c r="G122" s="86">
        <f t="shared" si="43"/>
        <v>0</v>
      </c>
    </row>
    <row r="123" spans="1:9" s="93" customFormat="1">
      <c r="A123" s="77" t="s">
        <v>25</v>
      </c>
      <c r="B123" s="78" t="s">
        <v>26</v>
      </c>
      <c r="C123" s="113">
        <f>+C124+C127</f>
        <v>2048</v>
      </c>
      <c r="D123" s="79">
        <f>+D124+D127</f>
        <v>86000</v>
      </c>
      <c r="E123" s="79">
        <f t="shared" ref="E123:G123" si="44">+E124+E127</f>
        <v>0</v>
      </c>
      <c r="F123" s="79">
        <f t="shared" si="44"/>
        <v>0</v>
      </c>
      <c r="G123" s="79">
        <f t="shared" si="44"/>
        <v>0</v>
      </c>
    </row>
    <row r="124" spans="1:9" s="93" customFormat="1">
      <c r="A124" s="15" t="s">
        <v>16</v>
      </c>
      <c r="B124" s="13" t="s">
        <v>60</v>
      </c>
      <c r="C124" s="114">
        <f>+C126</f>
        <v>2048</v>
      </c>
      <c r="D124" s="14">
        <f>+D126</f>
        <v>64000</v>
      </c>
      <c r="E124" s="14">
        <f t="shared" ref="E124:G124" si="45">+E125+E126</f>
        <v>0</v>
      </c>
      <c r="F124" s="14">
        <f t="shared" si="45"/>
        <v>0</v>
      </c>
      <c r="G124" s="14">
        <f t="shared" si="45"/>
        <v>0</v>
      </c>
    </row>
    <row r="125" spans="1:9" s="93" customFormat="1">
      <c r="A125" s="82" t="s">
        <v>18</v>
      </c>
      <c r="B125" s="13" t="s">
        <v>61</v>
      </c>
      <c r="C125" s="1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9" s="93" customFormat="1">
      <c r="A126" s="82" t="s">
        <v>62</v>
      </c>
      <c r="B126" s="13" t="s">
        <v>63</v>
      </c>
      <c r="C126" s="114">
        <v>2048</v>
      </c>
      <c r="D126" s="14">
        <v>64000</v>
      </c>
      <c r="E126" s="81">
        <v>0</v>
      </c>
      <c r="F126" s="81">
        <v>0</v>
      </c>
      <c r="G126" s="81">
        <v>0</v>
      </c>
    </row>
    <row r="127" spans="1:9" s="93" customFormat="1">
      <c r="A127" s="15" t="s">
        <v>19</v>
      </c>
      <c r="B127" s="13" t="s">
        <v>70</v>
      </c>
      <c r="C127" s="114">
        <f>+C128</f>
        <v>0</v>
      </c>
      <c r="D127" s="14">
        <f>+D128</f>
        <v>22000</v>
      </c>
      <c r="E127" s="14">
        <f t="shared" ref="E127:G127" si="46">+E128</f>
        <v>0</v>
      </c>
      <c r="F127" s="14">
        <f t="shared" si="46"/>
        <v>0</v>
      </c>
      <c r="G127" s="14">
        <f t="shared" si="46"/>
        <v>0</v>
      </c>
    </row>
    <row r="128" spans="1:9" s="93" customFormat="1">
      <c r="A128" s="82" t="s">
        <v>73</v>
      </c>
      <c r="B128" s="13" t="s">
        <v>74</v>
      </c>
      <c r="C128" s="115">
        <v>0</v>
      </c>
      <c r="D128" s="81">
        <v>22000</v>
      </c>
      <c r="E128" s="81">
        <v>0</v>
      </c>
      <c r="F128" s="81">
        <v>0</v>
      </c>
      <c r="G128" s="81">
        <v>0</v>
      </c>
    </row>
    <row r="129" spans="1:7" s="93" customFormat="1" ht="30" customHeight="1">
      <c r="A129" s="84" t="s">
        <v>136</v>
      </c>
      <c r="B129" s="87" t="s">
        <v>170</v>
      </c>
      <c r="C129" s="112">
        <v>0</v>
      </c>
      <c r="D129" s="86">
        <v>40209</v>
      </c>
      <c r="E129" s="86">
        <f>+E130</f>
        <v>0</v>
      </c>
      <c r="F129" s="86">
        <f t="shared" ref="F129:G130" si="47">+F130</f>
        <v>0</v>
      </c>
      <c r="G129" s="86">
        <f t="shared" si="47"/>
        <v>0</v>
      </c>
    </row>
    <row r="130" spans="1:7" s="93" customFormat="1">
      <c r="A130" s="77" t="s">
        <v>25</v>
      </c>
      <c r="B130" s="78" t="s">
        <v>26</v>
      </c>
      <c r="C130" s="113">
        <v>0</v>
      </c>
      <c r="D130" s="79">
        <v>40209</v>
      </c>
      <c r="E130" s="79">
        <f>+E131</f>
        <v>0</v>
      </c>
      <c r="F130" s="79">
        <f t="shared" si="47"/>
        <v>0</v>
      </c>
      <c r="G130" s="79">
        <f t="shared" si="47"/>
        <v>0</v>
      </c>
    </row>
    <row r="131" spans="1:7" s="93" customFormat="1">
      <c r="A131" s="12" t="s">
        <v>16</v>
      </c>
      <c r="B131" s="13" t="s">
        <v>60</v>
      </c>
      <c r="C131" s="113">
        <v>0</v>
      </c>
      <c r="D131" s="79">
        <v>40209</v>
      </c>
      <c r="E131" s="79">
        <f>+E132+E133+E134</f>
        <v>0</v>
      </c>
      <c r="F131" s="79">
        <f t="shared" ref="F131:G131" si="48">+F132+F133+F134</f>
        <v>0</v>
      </c>
      <c r="G131" s="79">
        <f t="shared" si="48"/>
        <v>0</v>
      </c>
    </row>
    <row r="132" spans="1:7" s="93" customFormat="1">
      <c r="A132" s="82" t="s">
        <v>18</v>
      </c>
      <c r="B132" s="13" t="s">
        <v>61</v>
      </c>
      <c r="C132" s="113">
        <v>0</v>
      </c>
      <c r="D132" s="79">
        <v>0</v>
      </c>
      <c r="E132" s="79">
        <v>0</v>
      </c>
      <c r="F132" s="79">
        <v>0</v>
      </c>
      <c r="G132" s="79">
        <v>0</v>
      </c>
    </row>
    <row r="133" spans="1:7" s="93" customFormat="1">
      <c r="A133" s="80" t="s">
        <v>62</v>
      </c>
      <c r="B133" s="13" t="s">
        <v>63</v>
      </c>
      <c r="C133" s="115">
        <v>0</v>
      </c>
      <c r="D133" s="81">
        <v>33000</v>
      </c>
      <c r="E133" s="89">
        <v>0</v>
      </c>
      <c r="F133" s="89">
        <v>0</v>
      </c>
      <c r="G133" s="79">
        <v>0</v>
      </c>
    </row>
    <row r="134" spans="1:7" s="93" customFormat="1">
      <c r="A134" s="80" t="s">
        <v>137</v>
      </c>
      <c r="B134" s="13" t="s">
        <v>138</v>
      </c>
      <c r="C134" s="115">
        <v>0</v>
      </c>
      <c r="D134" s="81">
        <v>7209</v>
      </c>
      <c r="E134" s="79">
        <v>0</v>
      </c>
      <c r="F134" s="79">
        <v>0</v>
      </c>
      <c r="G134" s="79">
        <v>0</v>
      </c>
    </row>
    <row r="135" spans="1:7" s="93" customFormat="1">
      <c r="A135" s="84" t="s">
        <v>156</v>
      </c>
      <c r="B135" s="87" t="s">
        <v>157</v>
      </c>
      <c r="C135" s="112">
        <v>0</v>
      </c>
      <c r="D135" s="86">
        <v>0</v>
      </c>
      <c r="E135" s="86">
        <f>+E136+E141</f>
        <v>462602</v>
      </c>
      <c r="F135" s="86">
        <f t="shared" ref="F135:G135" si="49">+F136+F141</f>
        <v>209659</v>
      </c>
      <c r="G135" s="86">
        <f t="shared" si="49"/>
        <v>0</v>
      </c>
    </row>
    <row r="136" spans="1:7" s="93" customFormat="1">
      <c r="A136" s="77" t="s">
        <v>25</v>
      </c>
      <c r="B136" s="78" t="s">
        <v>26</v>
      </c>
      <c r="C136" s="113">
        <v>0</v>
      </c>
      <c r="D136" s="79">
        <v>0</v>
      </c>
      <c r="E136" s="79">
        <f>+E137</f>
        <v>382793</v>
      </c>
      <c r="F136" s="79">
        <f t="shared" ref="F136:G136" si="50">+F137</f>
        <v>164468</v>
      </c>
      <c r="G136" s="79">
        <f t="shared" si="50"/>
        <v>0</v>
      </c>
    </row>
    <row r="137" spans="1:7" s="93" customFormat="1">
      <c r="A137" s="12" t="s">
        <v>16</v>
      </c>
      <c r="B137" s="13" t="s">
        <v>60</v>
      </c>
      <c r="C137" s="113">
        <v>0</v>
      </c>
      <c r="D137" s="79">
        <v>0</v>
      </c>
      <c r="E137" s="79">
        <f>+E138+E139+E140</f>
        <v>382793</v>
      </c>
      <c r="F137" s="79">
        <f t="shared" ref="F137:G137" si="51">+F138+F139+F140</f>
        <v>164468</v>
      </c>
      <c r="G137" s="79">
        <f t="shared" si="51"/>
        <v>0</v>
      </c>
    </row>
    <row r="138" spans="1:7" s="93" customFormat="1">
      <c r="A138" s="82" t="s">
        <v>18</v>
      </c>
      <c r="B138" s="13" t="s">
        <v>61</v>
      </c>
      <c r="C138" s="113">
        <v>0</v>
      </c>
      <c r="D138" s="79">
        <v>0</v>
      </c>
      <c r="E138" s="79">
        <v>192652</v>
      </c>
      <c r="F138" s="79">
        <v>83650</v>
      </c>
      <c r="G138" s="79">
        <v>0</v>
      </c>
    </row>
    <row r="139" spans="1:7" s="93" customFormat="1">
      <c r="A139" s="80" t="s">
        <v>62</v>
      </c>
      <c r="B139" s="13" t="s">
        <v>63</v>
      </c>
      <c r="C139" s="115">
        <v>0</v>
      </c>
      <c r="D139" s="81">
        <v>0</v>
      </c>
      <c r="E139" s="89">
        <v>156489</v>
      </c>
      <c r="F139" s="89">
        <v>69600</v>
      </c>
      <c r="G139" s="79">
        <v>0</v>
      </c>
    </row>
    <row r="140" spans="1:7" s="93" customFormat="1">
      <c r="A140" s="80" t="s">
        <v>137</v>
      </c>
      <c r="B140" s="13" t="s">
        <v>138</v>
      </c>
      <c r="C140" s="115">
        <v>0</v>
      </c>
      <c r="D140" s="81">
        <v>0</v>
      </c>
      <c r="E140" s="79">
        <v>33652</v>
      </c>
      <c r="F140" s="79">
        <v>11218</v>
      </c>
      <c r="G140" s="79">
        <v>0</v>
      </c>
    </row>
    <row r="141" spans="1:7" s="93" customFormat="1">
      <c r="A141" s="77">
        <v>52</v>
      </c>
      <c r="B141" s="78" t="s">
        <v>28</v>
      </c>
      <c r="C141" s="113">
        <v>0</v>
      </c>
      <c r="D141" s="79">
        <f>+D143</f>
        <v>0</v>
      </c>
      <c r="E141" s="79">
        <f>+E142</f>
        <v>79809</v>
      </c>
      <c r="F141" s="79">
        <f t="shared" ref="F141:G141" si="52">+F142</f>
        <v>45191</v>
      </c>
      <c r="G141" s="79">
        <f t="shared" si="52"/>
        <v>0</v>
      </c>
    </row>
    <row r="142" spans="1:7" s="93" customFormat="1">
      <c r="A142" s="12" t="s">
        <v>16</v>
      </c>
      <c r="B142" s="13" t="s">
        <v>60</v>
      </c>
      <c r="C142" s="113">
        <v>0</v>
      </c>
      <c r="D142" s="79">
        <v>0</v>
      </c>
      <c r="E142" s="79">
        <f>+E143+E144</f>
        <v>79809</v>
      </c>
      <c r="F142" s="79">
        <f t="shared" ref="F142:G142" si="53">+F143+F144</f>
        <v>45191</v>
      </c>
      <c r="G142" s="79">
        <f t="shared" si="53"/>
        <v>0</v>
      </c>
    </row>
    <row r="143" spans="1:7" s="93" customFormat="1">
      <c r="A143" s="82" t="s">
        <v>18</v>
      </c>
      <c r="B143" s="13" t="s">
        <v>61</v>
      </c>
      <c r="C143" s="113">
        <v>0</v>
      </c>
      <c r="D143" s="79">
        <v>0</v>
      </c>
      <c r="E143" s="79">
        <v>63823</v>
      </c>
      <c r="F143" s="79">
        <v>40503</v>
      </c>
      <c r="G143" s="79">
        <v>0</v>
      </c>
    </row>
    <row r="144" spans="1:7" s="93" customFormat="1">
      <c r="A144" s="80" t="s">
        <v>62</v>
      </c>
      <c r="B144" s="13" t="s">
        <v>63</v>
      </c>
      <c r="C144" s="115">
        <v>0</v>
      </c>
      <c r="D144" s="81">
        <v>0</v>
      </c>
      <c r="E144" s="89">
        <v>15986</v>
      </c>
      <c r="F144" s="89">
        <v>4688</v>
      </c>
      <c r="G144" s="79">
        <v>0</v>
      </c>
    </row>
    <row r="145" spans="1:7" s="93" customFormat="1" ht="30" customHeight="1">
      <c r="A145" s="84" t="s">
        <v>158</v>
      </c>
      <c r="B145" s="87" t="s">
        <v>159</v>
      </c>
      <c r="C145" s="112">
        <v>0</v>
      </c>
      <c r="D145" s="86">
        <v>0</v>
      </c>
      <c r="E145" s="86">
        <f>+E146+E151</f>
        <v>8610</v>
      </c>
      <c r="F145" s="86">
        <f t="shared" ref="F145" si="54">+F146+F151</f>
        <v>15675</v>
      </c>
      <c r="G145" s="86">
        <f t="shared" ref="G145" si="55">+G146+G151</f>
        <v>0</v>
      </c>
    </row>
    <row r="146" spans="1:7" s="93" customFormat="1">
      <c r="A146" s="77">
        <v>52</v>
      </c>
      <c r="B146" s="78" t="s">
        <v>28</v>
      </c>
      <c r="C146" s="113">
        <v>0</v>
      </c>
      <c r="D146" s="79">
        <f>+D148</f>
        <v>0</v>
      </c>
      <c r="E146" s="79">
        <f>+E147</f>
        <v>8610</v>
      </c>
      <c r="F146" s="79">
        <f t="shared" ref="F146" si="56">+F147</f>
        <v>15675</v>
      </c>
      <c r="G146" s="79">
        <f t="shared" ref="G146" si="57">+G147</f>
        <v>0</v>
      </c>
    </row>
    <row r="147" spans="1:7" s="93" customFormat="1">
      <c r="A147" s="12" t="s">
        <v>16</v>
      </c>
      <c r="B147" s="13" t="s">
        <v>60</v>
      </c>
      <c r="C147" s="113">
        <v>0</v>
      </c>
      <c r="D147" s="79">
        <v>0</v>
      </c>
      <c r="E147" s="79">
        <f>+E148+E149</f>
        <v>8610</v>
      </c>
      <c r="F147" s="79">
        <f t="shared" ref="F147" si="58">+F148+F149</f>
        <v>15675</v>
      </c>
      <c r="G147" s="79">
        <f t="shared" ref="G147" si="59">+G148+G149</f>
        <v>0</v>
      </c>
    </row>
    <row r="148" spans="1:7" s="93" customFormat="1">
      <c r="A148" s="82" t="s">
        <v>18</v>
      </c>
      <c r="B148" s="13" t="s">
        <v>61</v>
      </c>
      <c r="C148" s="113">
        <v>0</v>
      </c>
      <c r="D148" s="79">
        <v>0</v>
      </c>
      <c r="E148" s="79">
        <v>5490</v>
      </c>
      <c r="F148" s="79">
        <v>7055</v>
      </c>
      <c r="G148" s="79">
        <v>0</v>
      </c>
    </row>
    <row r="149" spans="1:7" s="93" customFormat="1">
      <c r="A149" s="80" t="s">
        <v>62</v>
      </c>
      <c r="B149" s="13" t="s">
        <v>63</v>
      </c>
      <c r="C149" s="115">
        <v>0</v>
      </c>
      <c r="D149" s="81">
        <v>0</v>
      </c>
      <c r="E149" s="79">
        <v>3120</v>
      </c>
      <c r="F149" s="79">
        <v>8620</v>
      </c>
      <c r="G149" s="79">
        <v>0</v>
      </c>
    </row>
    <row r="150" spans="1:7" s="93" customFormat="1">
      <c r="D150" s="102"/>
    </row>
    <row r="151" spans="1:7" s="93" customFormat="1">
      <c r="D151" s="102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dio</vt:lpstr>
      <vt:lpstr>RAČUN PRIHODA I RASHODA</vt:lpstr>
      <vt:lpstr>RASHODI PO IZVORIMA</vt:lpstr>
      <vt:lpstr>RASHODI PO FUNKC.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TOMIĆ HELENA</cp:lastModifiedBy>
  <cp:lastPrinted>2023-12-21T13:29:38Z</cp:lastPrinted>
  <dcterms:created xsi:type="dcterms:W3CDTF">2023-12-07T11:48:17Z</dcterms:created>
  <dcterms:modified xsi:type="dcterms:W3CDTF">2024-11-11T13:33:18Z</dcterms:modified>
</cp:coreProperties>
</file>